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ФЭУ\ОЭАиП\ОбщиеДокументыОЭАиП\Комиссия по разработке ТП ОМС\Комиссия 2025\13 Комиссия декабрь\На САЙТ\Решение №19 от 25.12.2025\"/>
    </mc:Choice>
  </mc:AlternateContent>
  <bookViews>
    <workbookView xWindow="0" yWindow="0" windowWidth="18015" windowHeight="12105" tabRatio="657" activeTab="1"/>
  </bookViews>
  <sheets>
    <sheet name="Приложение 1" sheetId="11" r:id="rId1"/>
    <sheet name="Приложение 2 " sheetId="16" r:id="rId2"/>
    <sheet name="РАСЧЕТ (с k-ом)" sheetId="6" state="hidden" r:id="rId3"/>
    <sheet name="РАСЧЕТ (исх)" sheetId="2" state="hidden" r:id="rId4"/>
    <sheet name="итоговая таблица" sheetId="1" state="hidden" r:id="rId5"/>
    <sheet name="k-т (посещения_обращения)" sheetId="5" state="hidden" r:id="rId6"/>
  </sheets>
  <externalReferences>
    <externalReference r:id="rId7"/>
    <externalReference r:id="rId8"/>
    <externalReference r:id="rId9"/>
  </externalReferences>
  <definedNames>
    <definedName name="_1Excel_BuiltIn_Print_Titles_4_1" localSheetId="0">#REF!</definedName>
    <definedName name="_1Excel_BuiltIn_Print_Titles_4_1" localSheetId="1">#REF!</definedName>
    <definedName name="_1Excel_BuiltIn_Print_Titles_4_1" localSheetId="2">#REF!</definedName>
    <definedName name="_1Excel_BuiltIn_Print_Titles_4_1">#REF!</definedName>
    <definedName name="_1Excel_BuiltIn_Print_Titles_8_1" localSheetId="0">(#REF!,#REF!)</definedName>
    <definedName name="_1Excel_BuiltIn_Print_Titles_8_1" localSheetId="1">(#REF!,#REF!)</definedName>
    <definedName name="_1Excel_BuiltIn_Print_Titles_8_1" localSheetId="2">(#REF!,#REF!)</definedName>
    <definedName name="_1Excel_BuiltIn_Print_Titles_8_1">(#REF!,#REF!)</definedName>
    <definedName name="_2Excel_BuiltIn_Print_Titles_8_1" localSheetId="0">(#REF!,#REF!)</definedName>
    <definedName name="_2Excel_BuiltIn_Print_Titles_8_1" localSheetId="1">(#REF!,#REF!)</definedName>
    <definedName name="_2Excel_BuiltIn_Print_Titles_8_1" localSheetId="2">(#REF!,#REF!)</definedName>
    <definedName name="_2Excel_BuiltIn_Print_Titles_8_1">(#REF!,#REF!)</definedName>
    <definedName name="_4Excel_BuiltIn_Print_Titles_8_1" localSheetId="0">(#REF!,#REF!)</definedName>
    <definedName name="_4Excel_BuiltIn_Print_Titles_8_1" localSheetId="1">(#REF!,#REF!)</definedName>
    <definedName name="_4Excel_BuiltIn_Print_Titles_8_1" localSheetId="2">(#REF!,#REF!)</definedName>
    <definedName name="_4Excel_BuiltIn_Print_Titles_8_1">(#REF!,#REF!)</definedName>
    <definedName name="_xlnm._FilterDatabase" localSheetId="5" hidden="1">'k-т (посещения_обращения)'!$B$4:$J$4</definedName>
    <definedName name="_xlnm._FilterDatabase" localSheetId="4" hidden="1">'итоговая таблица'!#REF!</definedName>
    <definedName name="_xlnm._FilterDatabase" localSheetId="0" hidden="1">'Приложение 1'!#REF!</definedName>
    <definedName name="_xlnm._FilterDatabase" localSheetId="1" hidden="1">'Приложение 2 '!#REF!</definedName>
    <definedName name="_xlnm._FilterDatabase" localSheetId="3" hidden="1">'РАСЧЕТ (исх)'!#REF!</definedName>
    <definedName name="_xlnm._FilterDatabase" localSheetId="2" hidden="1">'РАСЧЕТ (с k-ом)'!#REF!</definedName>
    <definedName name="AccessDatabase" hidden="1">"C:\db1.mdb"</definedName>
    <definedName name="akt_nom" localSheetId="0">#REF!</definedName>
    <definedName name="akt_nom" localSheetId="1">#REF!</definedName>
    <definedName name="akt_nom" localSheetId="2">#REF!</definedName>
    <definedName name="akt_nom">#REF!</definedName>
    <definedName name="beg" localSheetId="0">#REF!</definedName>
    <definedName name="beg" localSheetId="1">#REF!</definedName>
    <definedName name="beg" localSheetId="2">#REF!</definedName>
    <definedName name="beg">#REF!</definedName>
    <definedName name="begin" localSheetId="0">#REF!</definedName>
    <definedName name="begin" localSheetId="1">#REF!</definedName>
    <definedName name="begin" localSheetId="2">#REF!</definedName>
    <definedName name="begin">#REF!</definedName>
    <definedName name="dgdg" localSheetId="0">(#REF!,#REF!)</definedName>
    <definedName name="dgdg" localSheetId="1">(#REF!,#REF!)</definedName>
    <definedName name="dgdg" localSheetId="2">(#REF!,#REF!)</definedName>
    <definedName name="dgdg">(#REF!,#REF!)</definedName>
    <definedName name="Excel_BuiltIn_Print_Titles_1" localSheetId="0">#REF!</definedName>
    <definedName name="Excel_BuiltIn_Print_Titles_1" localSheetId="1">#REF!</definedName>
    <definedName name="Excel_BuiltIn_Print_Titles_1" localSheetId="2">#REF!</definedName>
    <definedName name="Excel_BuiltIn_Print_Titles_1">#REF!</definedName>
    <definedName name="name_mo" localSheetId="0">#REF!</definedName>
    <definedName name="name_mo" localSheetId="1">#REF!</definedName>
    <definedName name="name_mo" localSheetId="2">#REF!</definedName>
    <definedName name="name_mo">#REF!</definedName>
    <definedName name="njknljl" localSheetId="0">#REF!</definedName>
    <definedName name="njknljl" localSheetId="1">#REF!</definedName>
    <definedName name="njknljl" localSheetId="2">#REF!</definedName>
    <definedName name="njknljl">#REF!</definedName>
    <definedName name="qwedqfd" localSheetId="0">(#REF!,#REF!)</definedName>
    <definedName name="qwedqfd" localSheetId="1">(#REF!,#REF!)</definedName>
    <definedName name="qwedqfd" localSheetId="2">(#REF!,#REF!)</definedName>
    <definedName name="qwedqfd">(#REF!,#REF!)</definedName>
    <definedName name="reestr" localSheetId="0">#REF!</definedName>
    <definedName name="reestr" localSheetId="1">#REF!</definedName>
    <definedName name="reestr" localSheetId="2">#REF!</definedName>
    <definedName name="reestr">#REF!</definedName>
    <definedName name="Ryb">[1]Сентябрь_свод!$A$1:$H$118</definedName>
    <definedName name="s" localSheetId="0">#REF!</definedName>
    <definedName name="s" localSheetId="1">#REF!</definedName>
    <definedName name="s" localSheetId="2">#REF!</definedName>
    <definedName name="s">#REF!</definedName>
    <definedName name="tit" localSheetId="0">#REF!</definedName>
    <definedName name="tit" localSheetId="1">#REF!</definedName>
    <definedName name="tit" localSheetId="2">#REF!</definedName>
    <definedName name="tit">#REF!</definedName>
    <definedName name="А1" localSheetId="0">#REF!</definedName>
    <definedName name="А1" localSheetId="1">#REF!</definedName>
    <definedName name="А1" localSheetId="2">#REF!</definedName>
    <definedName name="А1">#REF!</definedName>
    <definedName name="апвап">[2]Сентябрь_свод!$A$1:$H$118</definedName>
    <definedName name="апраоаоаоа" localSheetId="0">#REF!</definedName>
    <definedName name="апраоаоаоа" localSheetId="1">#REF!</definedName>
    <definedName name="апраоаоаоа" localSheetId="2">#REF!</definedName>
    <definedName name="апраоаоаоа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д" localSheetId="0">#REF!</definedName>
    <definedName name="д" localSheetId="1">#REF!</definedName>
    <definedName name="д" localSheetId="2">#REF!</definedName>
    <definedName name="д">#REF!</definedName>
    <definedName name="зщ">[3]Сентябрь_свод!$A$1:$H$118</definedName>
    <definedName name="ипр" localSheetId="0">#REF!</definedName>
    <definedName name="ипр" localSheetId="1">#REF!</definedName>
    <definedName name="ипр" localSheetId="2">#REF!</definedName>
    <definedName name="ипр">#REF!</definedName>
    <definedName name="лдл" localSheetId="0">#REF!</definedName>
    <definedName name="лдл" localSheetId="1">#REF!</definedName>
    <definedName name="лдл" localSheetId="2">#REF!</definedName>
    <definedName name="лдл">#REF!</definedName>
    <definedName name="о">[3]Сентябрь_свод!$A$1:$H$118</definedName>
    <definedName name="_xlnm.Print_Area" localSheetId="0">'Приложение 1'!$A$7:$AQ$50</definedName>
    <definedName name="_xlnm.Print_Area" localSheetId="1">'Приложение 2 '!$A$1:$AH$8</definedName>
    <definedName name="_xlnm.Print_Area" localSheetId="2">'РАСЧЕТ (с k-ом)'!$A$1:$CC$53</definedName>
    <definedName name="_xlnm.Print_Area">#REF!</definedName>
    <definedName name="ор" localSheetId="0">#REF!</definedName>
    <definedName name="ор" localSheetId="1">#REF!</definedName>
    <definedName name="ор" localSheetId="2">#REF!</definedName>
    <definedName name="ор">#REF!</definedName>
    <definedName name="пеее" localSheetId="0">#REF!</definedName>
    <definedName name="пеее" localSheetId="1">#REF!</definedName>
    <definedName name="пеее" localSheetId="2">#REF!</definedName>
    <definedName name="пеее">#REF!</definedName>
    <definedName name="пр" localSheetId="0">#REF!</definedName>
    <definedName name="пр" localSheetId="1">#REF!</definedName>
    <definedName name="пр" localSheetId="2">#REF!</definedName>
    <definedName name="пр">#REF!</definedName>
    <definedName name="при" localSheetId="0">#REF!</definedName>
    <definedName name="при" localSheetId="1">#REF!</definedName>
    <definedName name="при" localSheetId="2">#REF!</definedName>
    <definedName name="при">#REF!</definedName>
    <definedName name="прил" localSheetId="0">#REF!</definedName>
    <definedName name="прил" localSheetId="1">#REF!</definedName>
    <definedName name="прил" localSheetId="2">#REF!</definedName>
    <definedName name="прил">#REF!</definedName>
    <definedName name="расчет1" localSheetId="0">#REF!</definedName>
    <definedName name="расчет1" localSheetId="1">#REF!</definedName>
    <definedName name="расчет1" localSheetId="2">#REF!</definedName>
    <definedName name="расчет1">#REF!</definedName>
    <definedName name="реестр" localSheetId="0">#REF!</definedName>
    <definedName name="реестр" localSheetId="1">#REF!</definedName>
    <definedName name="реестр" localSheetId="2">#REF!</definedName>
    <definedName name="реестр">#REF!</definedName>
    <definedName name="решение" localSheetId="0">#REF!</definedName>
    <definedName name="решение" localSheetId="1">#REF!</definedName>
    <definedName name="решение" localSheetId="2">#REF!</definedName>
    <definedName name="решение">#REF!</definedName>
    <definedName name="ро" localSheetId="0">#REF!</definedName>
    <definedName name="ро" localSheetId="1">#REF!</definedName>
    <definedName name="ро" localSheetId="2">#REF!</definedName>
    <definedName name="ро">#REF!</definedName>
    <definedName name="що" localSheetId="0">#REF!</definedName>
    <definedName name="що" localSheetId="1">#REF!</definedName>
    <definedName name="що" localSheetId="2">#REF!</definedName>
    <definedName name="що">#REF!</definedName>
    <definedName name="яяяя" localSheetId="0">(#REF!,#REF!)</definedName>
    <definedName name="яяяя" localSheetId="1">(#REF!,#REF!)</definedName>
    <definedName name="яяяя" localSheetId="2">(#REF!,#REF!)</definedName>
    <definedName name="яяяя">(#REF!,#REF!)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0" i="11" l="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AN49" i="11"/>
  <c r="AM49" i="11"/>
  <c r="AL49" i="11"/>
  <c r="AQ49" i="11" s="1"/>
  <c r="AN48" i="11"/>
  <c r="AM48" i="11"/>
  <c r="AL48" i="11"/>
  <c r="AQ48" i="11" s="1"/>
  <c r="AN47" i="11"/>
  <c r="AM47" i="11"/>
  <c r="AL47" i="11"/>
  <c r="AQ47" i="11" s="1"/>
  <c r="AN46" i="11"/>
  <c r="AM46" i="11"/>
  <c r="AL46" i="11"/>
  <c r="AQ46" i="11" s="1"/>
  <c r="AN45" i="11"/>
  <c r="AM45" i="11"/>
  <c r="AL45" i="11"/>
  <c r="AP45" i="11" s="1"/>
  <c r="AN44" i="11"/>
  <c r="AM44" i="11"/>
  <c r="AL44" i="11"/>
  <c r="AQ44" i="11" s="1"/>
  <c r="AN43" i="11"/>
  <c r="AM43" i="11"/>
  <c r="AL43" i="11"/>
  <c r="AP43" i="11" s="1"/>
  <c r="AN42" i="11"/>
  <c r="AM42" i="11"/>
  <c r="AL42" i="11"/>
  <c r="AP42" i="11" s="1"/>
  <c r="AN41" i="11"/>
  <c r="AM41" i="11"/>
  <c r="AL41" i="11"/>
  <c r="AP41" i="11" s="1"/>
  <c r="AN40" i="11"/>
  <c r="AM40" i="11"/>
  <c r="AL40" i="11"/>
  <c r="AQ40" i="11" s="1"/>
  <c r="AN39" i="11"/>
  <c r="AM39" i="11"/>
  <c r="AL39" i="11"/>
  <c r="AP39" i="11" s="1"/>
  <c r="AN38" i="11"/>
  <c r="AM38" i="11"/>
  <c r="AL38" i="11"/>
  <c r="AP38" i="11" s="1"/>
  <c r="AN37" i="11"/>
  <c r="AM37" i="11"/>
  <c r="AL37" i="11"/>
  <c r="AP37" i="11" s="1"/>
  <c r="AN36" i="11"/>
  <c r="AM36" i="11"/>
  <c r="AL36" i="11"/>
  <c r="AP36" i="11" s="1"/>
  <c r="AN35" i="11"/>
  <c r="AM35" i="11"/>
  <c r="AL35" i="11"/>
  <c r="AQ35" i="11" s="1"/>
  <c r="AN34" i="11"/>
  <c r="AM34" i="11"/>
  <c r="AL34" i="11"/>
  <c r="AP34" i="11" s="1"/>
  <c r="AN33" i="11"/>
  <c r="AM33" i="11"/>
  <c r="AL33" i="11"/>
  <c r="AQ33" i="11" s="1"/>
  <c r="AN32" i="11"/>
  <c r="AM32" i="11"/>
  <c r="AL32" i="11"/>
  <c r="AQ32" i="11" s="1"/>
  <c r="AN31" i="11"/>
  <c r="AM31" i="11"/>
  <c r="AL31" i="11"/>
  <c r="AP31" i="11" s="1"/>
  <c r="AN30" i="11"/>
  <c r="AM30" i="11"/>
  <c r="AL30" i="11"/>
  <c r="AQ30" i="11" s="1"/>
  <c r="AN29" i="11"/>
  <c r="AM29" i="11"/>
  <c r="AL29" i="11"/>
  <c r="AQ29" i="11" s="1"/>
  <c r="AN28" i="11"/>
  <c r="AM28" i="11"/>
  <c r="AL28" i="11"/>
  <c r="AQ28" i="11" s="1"/>
  <c r="AN27" i="11"/>
  <c r="AM27" i="11"/>
  <c r="AL27" i="11"/>
  <c r="AQ27" i="11" s="1"/>
  <c r="AN26" i="11"/>
  <c r="AM26" i="11"/>
  <c r="AL26" i="11"/>
  <c r="AP26" i="11" s="1"/>
  <c r="AN25" i="11"/>
  <c r="AM25" i="11"/>
  <c r="AL25" i="11"/>
  <c r="AQ25" i="11" s="1"/>
  <c r="AN24" i="11"/>
  <c r="AM24" i="11"/>
  <c r="AL24" i="11"/>
  <c r="AP24" i="11" s="1"/>
  <c r="AN23" i="11"/>
  <c r="AM23" i="11"/>
  <c r="AL23" i="11"/>
  <c r="AQ23" i="11" s="1"/>
  <c r="AN22" i="11"/>
  <c r="AM22" i="11"/>
  <c r="AL22" i="11"/>
  <c r="AP22" i="11" s="1"/>
  <c r="AN21" i="11"/>
  <c r="AM21" i="11"/>
  <c r="AL21" i="11"/>
  <c r="AP21" i="11" s="1"/>
  <c r="AN20" i="11"/>
  <c r="AM20" i="11"/>
  <c r="AL20" i="11"/>
  <c r="AP20" i="11" s="1"/>
  <c r="AN19" i="11"/>
  <c r="AM19" i="11"/>
  <c r="AL19" i="11"/>
  <c r="AQ19" i="11" s="1"/>
  <c r="AN18" i="11"/>
  <c r="AM18" i="11"/>
  <c r="AL18" i="11"/>
  <c r="AQ18" i="11" s="1"/>
  <c r="AN17" i="11"/>
  <c r="AM17" i="11"/>
  <c r="AL17" i="11"/>
  <c r="AP17" i="11" s="1"/>
  <c r="AN16" i="11"/>
  <c r="AM16" i="11"/>
  <c r="AL16" i="11"/>
  <c r="AQ16" i="11" s="1"/>
  <c r="AN15" i="11"/>
  <c r="AM15" i="11"/>
  <c r="AL15" i="11"/>
  <c r="AP15" i="11" s="1"/>
  <c r="AN14" i="11"/>
  <c r="AM14" i="11"/>
  <c r="AL14" i="11"/>
  <c r="AP14" i="11" s="1"/>
  <c r="AN13" i="11"/>
  <c r="AM13" i="11"/>
  <c r="AL13" i="11"/>
  <c r="AQ13" i="11" s="1"/>
  <c r="AN12" i="11"/>
  <c r="AN50" i="11" s="1"/>
  <c r="AM12" i="11"/>
  <c r="AM50" i="11" s="1"/>
  <c r="AL12" i="11"/>
  <c r="AL50" i="11" s="1"/>
  <c r="AQ12" i="11" l="1"/>
  <c r="AP52" i="6" l="1"/>
  <c r="AS52" i="6" s="1"/>
  <c r="AO52" i="6"/>
  <c r="AN52" i="6"/>
  <c r="AM52" i="6"/>
  <c r="AP51" i="6"/>
  <c r="AS51" i="6" s="1"/>
  <c r="AN51" i="6"/>
  <c r="AO51" i="6" s="1"/>
  <c r="AM51" i="6"/>
  <c r="AP50" i="6"/>
  <c r="AS50" i="6" s="1"/>
  <c r="AN50" i="6"/>
  <c r="AO50" i="6" s="1"/>
  <c r="AM50" i="6"/>
  <c r="AP49" i="6"/>
  <c r="AS49" i="6" s="1"/>
  <c r="AN49" i="6"/>
  <c r="AO49" i="6" s="1"/>
  <c r="AL49" i="6"/>
  <c r="G49" i="6"/>
  <c r="AP48" i="6"/>
  <c r="AS48" i="6" s="1"/>
  <c r="AO48" i="6"/>
  <c r="AN48" i="6"/>
  <c r="AL48" i="6"/>
  <c r="G48" i="6"/>
  <c r="AP47" i="6"/>
  <c r="AQ47" i="6" s="1"/>
  <c r="AN47" i="6"/>
  <c r="AO47" i="6" s="1"/>
  <c r="AK47" i="6"/>
  <c r="G47" i="6"/>
  <c r="AP46" i="6"/>
  <c r="AR46" i="6" s="1"/>
  <c r="AO46" i="6"/>
  <c r="AN46" i="6"/>
  <c r="AM46" i="6"/>
  <c r="AL46" i="6"/>
  <c r="AK46" i="6"/>
  <c r="G46" i="6"/>
  <c r="AP45" i="6"/>
  <c r="AR45" i="6" s="1"/>
  <c r="AN45" i="6"/>
  <c r="AO45" i="6" s="1"/>
  <c r="AK45" i="6"/>
  <c r="G45" i="6"/>
  <c r="AS44" i="6"/>
  <c r="AP44" i="6"/>
  <c r="AN44" i="6"/>
  <c r="AO44" i="6" s="1"/>
  <c r="AL44" i="6"/>
  <c r="AK44" i="6"/>
  <c r="G44" i="6"/>
  <c r="AQ43" i="6"/>
  <c r="AP43" i="6"/>
  <c r="AN43" i="6"/>
  <c r="AO43" i="6" s="1"/>
  <c r="AK43" i="6"/>
  <c r="G43" i="6"/>
  <c r="AP42" i="6"/>
  <c r="AQ42" i="6" s="1"/>
  <c r="AO42" i="6"/>
  <c r="AN42" i="6"/>
  <c r="AK42" i="6"/>
  <c r="G42" i="6"/>
  <c r="AR41" i="6"/>
  <c r="AP41" i="6"/>
  <c r="AN41" i="6"/>
  <c r="AO41" i="6" s="1"/>
  <c r="AL41" i="6"/>
  <c r="AK41" i="6"/>
  <c r="G41" i="6"/>
  <c r="AP40" i="6"/>
  <c r="AR40" i="6" s="1"/>
  <c r="AN40" i="6"/>
  <c r="AO40" i="6" s="1"/>
  <c r="AM40" i="6"/>
  <c r="AL40" i="6"/>
  <c r="AK40" i="6"/>
  <c r="G40" i="6"/>
  <c r="AR39" i="6"/>
  <c r="AP39" i="6"/>
  <c r="AO39" i="6"/>
  <c r="AN39" i="6"/>
  <c r="AM39" i="6"/>
  <c r="AL39" i="6"/>
  <c r="AK39" i="6"/>
  <c r="G39" i="6"/>
  <c r="AP38" i="6"/>
  <c r="AQ38" i="6" s="1"/>
  <c r="AN38" i="6"/>
  <c r="AO38" i="6" s="1"/>
  <c r="AM38" i="6"/>
  <c r="AL38" i="6"/>
  <c r="AK38" i="6"/>
  <c r="G38" i="6"/>
  <c r="AP37" i="6"/>
  <c r="AR37" i="6" s="1"/>
  <c r="AN37" i="6"/>
  <c r="AO37" i="6" s="1"/>
  <c r="AM37" i="6"/>
  <c r="AL37" i="6"/>
  <c r="AK37" i="6"/>
  <c r="G37" i="6"/>
  <c r="AR36" i="6"/>
  <c r="AP36" i="6"/>
  <c r="AO36" i="6"/>
  <c r="AN36" i="6"/>
  <c r="AK36" i="6"/>
  <c r="G36" i="6"/>
  <c r="AP35" i="6"/>
  <c r="AR35" i="6" s="1"/>
  <c r="AN35" i="6"/>
  <c r="AO35" i="6" s="1"/>
  <c r="AM35" i="6"/>
  <c r="AL35" i="6"/>
  <c r="AK35" i="6"/>
  <c r="G35" i="6"/>
  <c r="AS34" i="6"/>
  <c r="AP34" i="6"/>
  <c r="AN34" i="6"/>
  <c r="AO34" i="6" s="1"/>
  <c r="AL34" i="6"/>
  <c r="AK34" i="6"/>
  <c r="G34" i="6"/>
  <c r="AR33" i="6"/>
  <c r="AP33" i="6"/>
  <c r="AN33" i="6"/>
  <c r="AO33" i="6" s="1"/>
  <c r="AM33" i="6"/>
  <c r="AL33" i="6"/>
  <c r="AK33" i="6"/>
  <c r="G33" i="6"/>
  <c r="AR32" i="6"/>
  <c r="AP32" i="6"/>
  <c r="AN32" i="6"/>
  <c r="AM32" i="6"/>
  <c r="AL32" i="6"/>
  <c r="AK32" i="6"/>
  <c r="G32" i="6"/>
  <c r="AO32" i="6" s="1"/>
  <c r="AP31" i="6"/>
  <c r="AR31" i="6" s="1"/>
  <c r="AN31" i="6"/>
  <c r="AO31" i="6" s="1"/>
  <c r="AM31" i="6"/>
  <c r="AL31" i="6"/>
  <c r="AK31" i="6"/>
  <c r="G31" i="6"/>
  <c r="AR30" i="6"/>
  <c r="AP30" i="6"/>
  <c r="AN30" i="6"/>
  <c r="AO30" i="6" s="1"/>
  <c r="AM30" i="6"/>
  <c r="AL30" i="6"/>
  <c r="AK30" i="6"/>
  <c r="G30" i="6"/>
  <c r="AS29" i="6"/>
  <c r="AP29" i="6"/>
  <c r="AN29" i="6"/>
  <c r="AM29" i="6"/>
  <c r="AL29" i="6"/>
  <c r="AK29" i="6"/>
  <c r="G29" i="6"/>
  <c r="AO29" i="6" s="1"/>
  <c r="AP28" i="6"/>
  <c r="AQ28" i="6" s="1"/>
  <c r="AN28" i="6"/>
  <c r="AO28" i="6" s="1"/>
  <c r="AM28" i="6"/>
  <c r="AL28" i="6"/>
  <c r="AK28" i="6"/>
  <c r="G28" i="6"/>
  <c r="AR27" i="6"/>
  <c r="AP27" i="6"/>
  <c r="AN27" i="6"/>
  <c r="AO27" i="6" s="1"/>
  <c r="AM27" i="6"/>
  <c r="AL27" i="6"/>
  <c r="AK27" i="6"/>
  <c r="G27" i="6"/>
  <c r="AS26" i="6"/>
  <c r="AP26" i="6"/>
  <c r="AN26" i="6"/>
  <c r="AM26" i="6"/>
  <c r="AL26" i="6"/>
  <c r="AK26" i="6"/>
  <c r="G26" i="6"/>
  <c r="AO26" i="6" s="1"/>
  <c r="AP25" i="6"/>
  <c r="AQ25" i="6" s="1"/>
  <c r="AN25" i="6"/>
  <c r="AO25" i="6" s="1"/>
  <c r="AM25" i="6"/>
  <c r="AL25" i="6"/>
  <c r="AK25" i="6"/>
  <c r="G25" i="6"/>
  <c r="AQ24" i="6"/>
  <c r="AP24" i="6"/>
  <c r="AN24" i="6"/>
  <c r="AO24" i="6" s="1"/>
  <c r="AL24" i="6"/>
  <c r="AK24" i="6"/>
  <c r="G24" i="6"/>
  <c r="AP23" i="6"/>
  <c r="AR23" i="6" s="1"/>
  <c r="AN23" i="6"/>
  <c r="AO23" i="6" s="1"/>
  <c r="AK23" i="6"/>
  <c r="G23" i="6"/>
  <c r="AS22" i="6"/>
  <c r="AP22" i="6"/>
  <c r="AN22" i="6"/>
  <c r="AO22" i="6" s="1"/>
  <c r="AK22" i="6"/>
  <c r="G22" i="6"/>
  <c r="AP21" i="6"/>
  <c r="AR21" i="6" s="1"/>
  <c r="AN21" i="6"/>
  <c r="AO21" i="6" s="1"/>
  <c r="AK21" i="6"/>
  <c r="G21" i="6"/>
  <c r="AR20" i="6"/>
  <c r="AP20" i="6"/>
  <c r="AN20" i="6"/>
  <c r="AO20" i="6" s="1"/>
  <c r="AK20" i="6"/>
  <c r="G20" i="6"/>
  <c r="AP19" i="6"/>
  <c r="AQ19" i="6" s="1"/>
  <c r="AN19" i="6"/>
  <c r="AO19" i="6" s="1"/>
  <c r="AK19" i="6"/>
  <c r="G19" i="6"/>
  <c r="AQ18" i="6"/>
  <c r="AP18" i="6"/>
  <c r="AN18" i="6"/>
  <c r="AO18" i="6" s="1"/>
  <c r="AM18" i="6"/>
  <c r="AL18" i="6"/>
  <c r="AK18" i="6"/>
  <c r="G18" i="6"/>
  <c r="AP17" i="6"/>
  <c r="AR17" i="6" s="1"/>
  <c r="AN17" i="6"/>
  <c r="AO17" i="6" s="1"/>
  <c r="AL17" i="6"/>
  <c r="AK17" i="6"/>
  <c r="G17" i="6"/>
  <c r="AP16" i="6"/>
  <c r="AR16" i="6" s="1"/>
  <c r="AN16" i="6"/>
  <c r="AO16" i="6" s="1"/>
  <c r="AM16" i="6"/>
  <c r="AL16" i="6"/>
  <c r="AK16" i="6"/>
  <c r="G16" i="6"/>
  <c r="AP15" i="6"/>
  <c r="AR15" i="6" s="1"/>
  <c r="AN15" i="6"/>
  <c r="AO15" i="6" s="1"/>
  <c r="AM15" i="6"/>
  <c r="AL15" i="6"/>
  <c r="AK15" i="6"/>
  <c r="G15" i="6"/>
  <c r="AR14" i="6"/>
  <c r="AP14" i="6"/>
  <c r="AN14" i="6"/>
  <c r="AM14" i="6"/>
  <c r="AL14" i="6"/>
  <c r="AK14" i="6"/>
  <c r="G14" i="6"/>
  <c r="AO14" i="6" s="1"/>
  <c r="AP13" i="6"/>
  <c r="AS13" i="6" s="1"/>
  <c r="AN13" i="6"/>
  <c r="AO13" i="6" s="1"/>
  <c r="AM13" i="6"/>
  <c r="AL13" i="6"/>
  <c r="AK13" i="6"/>
  <c r="G13" i="6"/>
  <c r="AP12" i="6"/>
  <c r="AS12" i="6" s="1"/>
  <c r="AN12" i="6"/>
  <c r="AO12" i="6" s="1"/>
  <c r="AK12" i="6"/>
  <c r="G12" i="6"/>
  <c r="AP11" i="6"/>
  <c r="AS11" i="6" s="1"/>
  <c r="AO11" i="6"/>
  <c r="AN11" i="6"/>
  <c r="AK11" i="6"/>
  <c r="G11" i="6"/>
  <c r="AP10" i="6"/>
  <c r="AR10" i="6" s="1"/>
  <c r="AN10" i="6"/>
  <c r="AO10" i="6" s="1"/>
  <c r="AM10" i="6"/>
  <c r="AL10" i="6"/>
  <c r="AK10" i="6"/>
  <c r="G10" i="6"/>
  <c r="AS55" i="6" l="1"/>
  <c r="AR55" i="6"/>
  <c r="BS13" i="6" l="1"/>
  <c r="BT13" i="6"/>
  <c r="BS18" i="6"/>
  <c r="BT18" i="6"/>
  <c r="BT24" i="6"/>
  <c r="BS25" i="6"/>
  <c r="BT25" i="6"/>
  <c r="BT28" i="6"/>
  <c r="BS29" i="6"/>
  <c r="BT29" i="6"/>
  <c r="BT38" i="6"/>
  <c r="BS42" i="6"/>
  <c r="BT42" i="6"/>
  <c r="BS43" i="6"/>
  <c r="BT43" i="6"/>
  <c r="BT47" i="6"/>
  <c r="BT19" i="6"/>
  <c r="BS47" i="6"/>
  <c r="BS19" i="6"/>
  <c r="BS48" i="6" l="1"/>
  <c r="BS40" i="6"/>
  <c r="BT45" i="6"/>
  <c r="BT40" i="6"/>
  <c r="BT39" i="6"/>
  <c r="BT51" i="6"/>
  <c r="BT23" i="6"/>
  <c r="BT44" i="6"/>
  <c r="BT35" i="6"/>
  <c r="BS23" i="6"/>
  <c r="BS46" i="6"/>
  <c r="BS35" i="6"/>
  <c r="BS34" i="6"/>
  <c r="BT16" i="6"/>
  <c r="BS16" i="6"/>
  <c r="BT41" i="6"/>
  <c r="BT52" i="6"/>
  <c r="BS41" i="6"/>
  <c r="BS10" i="6"/>
  <c r="BT10" i="6"/>
  <c r="BT46" i="6"/>
  <c r="BT34" i="6"/>
  <c r="BT22" i="6"/>
  <c r="BT15" i="6"/>
  <c r="BS22" i="6"/>
  <c r="BS15" i="6"/>
  <c r="BS52" i="6"/>
  <c r="BT33" i="6"/>
  <c r="BT27" i="6"/>
  <c r="BT21" i="6"/>
  <c r="BT14" i="6"/>
  <c r="BS45" i="6"/>
  <c r="BS39" i="6"/>
  <c r="BS33" i="6"/>
  <c r="BS27" i="6"/>
  <c r="BS21" i="6"/>
  <c r="BS14" i="6"/>
  <c r="BS51" i="6"/>
  <c r="BT32" i="6"/>
  <c r="BT26" i="6"/>
  <c r="BT20" i="6"/>
  <c r="BT50" i="6"/>
  <c r="BS44" i="6"/>
  <c r="BS32" i="6"/>
  <c r="BS26" i="6"/>
  <c r="BS20" i="6"/>
  <c r="BS50" i="6"/>
  <c r="BT37" i="6"/>
  <c r="BT31" i="6"/>
  <c r="BT12" i="6"/>
  <c r="BT49" i="6"/>
  <c r="BS37" i="6"/>
  <c r="BS31" i="6"/>
  <c r="BS12" i="6"/>
  <c r="BS49" i="6"/>
  <c r="BT36" i="6"/>
  <c r="BT30" i="6"/>
  <c r="BT17" i="6"/>
  <c r="BT11" i="6"/>
  <c r="BT48" i="6"/>
  <c r="BS36" i="6"/>
  <c r="BS30" i="6"/>
  <c r="BS17" i="6"/>
  <c r="BS11" i="6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BS24" i="6" l="1"/>
  <c r="BS38" i="6"/>
  <c r="G48" i="5"/>
  <c r="H48" i="5"/>
  <c r="BS28" i="6" l="1"/>
  <c r="BP53" i="6"/>
  <c r="BI52" i="6"/>
  <c r="AT52" i="6"/>
  <c r="AU52" i="6"/>
  <c r="AV52" i="6" s="1"/>
  <c r="BI51" i="6"/>
  <c r="AT51" i="6"/>
  <c r="AU51" i="6"/>
  <c r="BI50" i="6"/>
  <c r="AT50" i="6"/>
  <c r="AU50" i="6"/>
  <c r="AV50" i="6" s="1"/>
  <c r="BI49" i="6"/>
  <c r="AT49" i="6"/>
  <c r="AU49" i="6"/>
  <c r="AV49" i="6" s="1"/>
  <c r="BI48" i="6"/>
  <c r="AT48" i="6"/>
  <c r="BI47" i="6"/>
  <c r="AT47" i="6"/>
  <c r="BI46" i="6"/>
  <c r="AT46" i="6"/>
  <c r="AU46" i="6"/>
  <c r="AV46" i="6" s="1"/>
  <c r="BI45" i="6"/>
  <c r="AT45" i="6"/>
  <c r="AU45" i="6"/>
  <c r="BI44" i="6"/>
  <c r="AT44" i="6"/>
  <c r="AU44" i="6"/>
  <c r="BI43" i="6"/>
  <c r="AT43" i="6"/>
  <c r="AU43" i="6"/>
  <c r="BI42" i="6"/>
  <c r="AT42" i="6"/>
  <c r="AU42" i="6"/>
  <c r="BI41" i="6"/>
  <c r="AT41" i="6"/>
  <c r="BI40" i="6"/>
  <c r="AT40" i="6"/>
  <c r="AU40" i="6"/>
  <c r="BI39" i="6"/>
  <c r="AT39" i="6"/>
  <c r="AU39" i="6"/>
  <c r="BI38" i="6"/>
  <c r="AT38" i="6"/>
  <c r="AU38" i="6"/>
  <c r="BI37" i="6"/>
  <c r="AT37" i="6"/>
  <c r="AU37" i="6"/>
  <c r="BI36" i="6"/>
  <c r="AT36" i="6"/>
  <c r="AU36" i="6"/>
  <c r="AV36" i="6" s="1"/>
  <c r="AY36" i="6" s="1"/>
  <c r="BI35" i="6"/>
  <c r="AT35" i="6"/>
  <c r="BI34" i="6"/>
  <c r="AT34" i="6"/>
  <c r="BI33" i="6"/>
  <c r="AT33" i="6"/>
  <c r="AU33" i="6"/>
  <c r="BI32" i="6"/>
  <c r="AT32" i="6"/>
  <c r="AU32" i="6"/>
  <c r="BI31" i="6"/>
  <c r="AT31" i="6"/>
  <c r="AU31" i="6"/>
  <c r="BI30" i="6"/>
  <c r="AT30" i="6"/>
  <c r="AU30" i="6"/>
  <c r="BI29" i="6"/>
  <c r="AT29" i="6"/>
  <c r="AU29" i="6"/>
  <c r="BI28" i="6"/>
  <c r="AT28" i="6"/>
  <c r="AU28" i="6"/>
  <c r="BI27" i="6"/>
  <c r="AT27" i="6"/>
  <c r="AU27" i="6"/>
  <c r="BI26" i="6"/>
  <c r="AT26" i="6"/>
  <c r="BI25" i="6"/>
  <c r="AT25" i="6"/>
  <c r="AU25" i="6"/>
  <c r="BI24" i="6"/>
  <c r="AT24" i="6"/>
  <c r="AU24" i="6"/>
  <c r="BI23" i="6"/>
  <c r="AT23" i="6"/>
  <c r="AU23" i="6"/>
  <c r="BI22" i="6"/>
  <c r="AT22" i="6"/>
  <c r="BI21" i="6"/>
  <c r="AT21" i="6"/>
  <c r="BI20" i="6"/>
  <c r="AT20" i="6"/>
  <c r="AU20" i="6"/>
  <c r="BI19" i="6"/>
  <c r="AT19" i="6"/>
  <c r="AU19" i="6"/>
  <c r="BI18" i="6"/>
  <c r="AT18" i="6"/>
  <c r="BI17" i="6"/>
  <c r="AT17" i="6"/>
  <c r="BI16" i="6"/>
  <c r="AT16" i="6"/>
  <c r="AU16" i="6"/>
  <c r="BI15" i="6"/>
  <c r="AT15" i="6"/>
  <c r="AU15" i="6"/>
  <c r="BI14" i="6"/>
  <c r="AT14" i="6"/>
  <c r="AU14" i="6"/>
  <c r="BI13" i="6"/>
  <c r="AT13" i="6"/>
  <c r="AU13" i="6"/>
  <c r="BI12" i="6"/>
  <c r="AT12" i="6"/>
  <c r="AU12" i="6"/>
  <c r="BI11" i="6"/>
  <c r="AT11" i="6"/>
  <c r="AU11" i="6"/>
  <c r="BI10" i="6"/>
  <c r="AT10" i="6"/>
  <c r="AU10" i="6"/>
  <c r="AV20" i="6" l="1"/>
  <c r="AV28" i="6"/>
  <c r="AX28" i="6" s="1"/>
  <c r="AV10" i="6"/>
  <c r="AX10" i="6" s="1"/>
  <c r="AV11" i="6"/>
  <c r="AW11" i="6" s="1"/>
  <c r="AV45" i="6"/>
  <c r="AW45" i="6" s="1"/>
  <c r="AV51" i="6"/>
  <c r="AW51" i="6" s="1"/>
  <c r="AU26" i="6"/>
  <c r="AV26" i="6" s="1"/>
  <c r="AV25" i="6"/>
  <c r="AX25" i="6" s="1"/>
  <c r="AV12" i="6"/>
  <c r="AX12" i="6" s="1"/>
  <c r="AV27" i="6"/>
  <c r="AX27" i="6" s="1"/>
  <c r="AV38" i="6"/>
  <c r="AY38" i="6" s="1"/>
  <c r="AV43" i="6"/>
  <c r="AY43" i="6" s="1"/>
  <c r="AV16" i="6"/>
  <c r="AW16" i="6" s="1"/>
  <c r="AU47" i="6"/>
  <c r="AV47" i="6" s="1"/>
  <c r="AX47" i="6" s="1"/>
  <c r="AV29" i="6"/>
  <c r="AX29" i="6" s="1"/>
  <c r="AV23" i="6"/>
  <c r="AW23" i="6" s="1"/>
  <c r="AV31" i="6"/>
  <c r="AX31" i="6" s="1"/>
  <c r="AV13" i="6"/>
  <c r="AX13" i="6" s="1"/>
  <c r="AV42" i="6"/>
  <c r="AX42" i="6" s="1"/>
  <c r="AX16" i="6"/>
  <c r="AY16" i="6"/>
  <c r="BJ16" i="6" s="1"/>
  <c r="AX49" i="6"/>
  <c r="AY49" i="6"/>
  <c r="AY52" i="6"/>
  <c r="AW52" i="6"/>
  <c r="AX50" i="6"/>
  <c r="AY50" i="6"/>
  <c r="AV44" i="6"/>
  <c r="AY44" i="6" s="1"/>
  <c r="AV19" i="6"/>
  <c r="AY19" i="6" s="1"/>
  <c r="AW36" i="6"/>
  <c r="AV39" i="6"/>
  <c r="AW39" i="6" s="1"/>
  <c r="AU48" i="6"/>
  <c r="AV48" i="6" s="1"/>
  <c r="AW48" i="6" s="1"/>
  <c r="AU41" i="6"/>
  <c r="AV41" i="6" s="1"/>
  <c r="AX41" i="6" s="1"/>
  <c r="AX20" i="6"/>
  <c r="AW20" i="6"/>
  <c r="AY20" i="6"/>
  <c r="AW46" i="6"/>
  <c r="AY46" i="6"/>
  <c r="AX46" i="6"/>
  <c r="AY10" i="6"/>
  <c r="AW10" i="6"/>
  <c r="AX45" i="6"/>
  <c r="AV33" i="6"/>
  <c r="AU22" i="6"/>
  <c r="AV22" i="6" s="1"/>
  <c r="AY42" i="6"/>
  <c r="AW13" i="6"/>
  <c r="AW28" i="6"/>
  <c r="AY11" i="6"/>
  <c r="AV15" i="6"/>
  <c r="AU17" i="6"/>
  <c r="AV17" i="6" s="1"/>
  <c r="AV30" i="6"/>
  <c r="AU34" i="6"/>
  <c r="AV34" i="6" s="1"/>
  <c r="AV32" i="6"/>
  <c r="AU35" i="6"/>
  <c r="AV35" i="6" s="1"/>
  <c r="AV37" i="6"/>
  <c r="AV14" i="6"/>
  <c r="AU21" i="6"/>
  <c r="AV21" i="6" s="1"/>
  <c r="AU18" i="6"/>
  <c r="AV18" i="6" s="1"/>
  <c r="AV24" i="6"/>
  <c r="AX36" i="6"/>
  <c r="BJ36" i="6" s="1"/>
  <c r="AV40" i="6"/>
  <c r="AW50" i="6"/>
  <c r="AW49" i="6"/>
  <c r="AX52" i="6"/>
  <c r="AW25" i="6" l="1"/>
  <c r="AW12" i="6"/>
  <c r="AY12" i="6"/>
  <c r="BJ12" i="6" s="1"/>
  <c r="AX43" i="6"/>
  <c r="AW43" i="6"/>
  <c r="AY13" i="6"/>
  <c r="BJ13" i="6" s="1"/>
  <c r="AX51" i="6"/>
  <c r="AY51" i="6"/>
  <c r="AY28" i="6"/>
  <c r="BJ28" i="6" s="1"/>
  <c r="BJ10" i="6"/>
  <c r="AW27" i="6"/>
  <c r="BJ52" i="6"/>
  <c r="AX26" i="6"/>
  <c r="AW26" i="6"/>
  <c r="AW38" i="6"/>
  <c r="AY45" i="6"/>
  <c r="BJ42" i="6"/>
  <c r="BJ45" i="6"/>
  <c r="AY27" i="6"/>
  <c r="BJ27" i="6" s="1"/>
  <c r="AX38" i="6"/>
  <c r="BJ38" i="6" s="1"/>
  <c r="AX11" i="6"/>
  <c r="BJ11" i="6" s="1"/>
  <c r="AX23" i="6"/>
  <c r="AW44" i="6"/>
  <c r="AW29" i="6"/>
  <c r="AW42" i="6"/>
  <c r="AY23" i="6"/>
  <c r="AX44" i="6"/>
  <c r="BJ44" i="6" s="1"/>
  <c r="BJ49" i="6"/>
  <c r="AY29" i="6"/>
  <c r="BJ29" i="6" s="1"/>
  <c r="BJ43" i="6"/>
  <c r="AY25" i="6"/>
  <c r="BJ25" i="6" s="1"/>
  <c r="AY39" i="6"/>
  <c r="BJ46" i="6"/>
  <c r="AX39" i="6"/>
  <c r="AY26" i="6"/>
  <c r="AW47" i="6"/>
  <c r="AW31" i="6"/>
  <c r="AY47" i="6"/>
  <c r="BJ47" i="6" s="1"/>
  <c r="AY31" i="6"/>
  <c r="BJ31" i="6" s="1"/>
  <c r="AQ55" i="6"/>
  <c r="BJ50" i="6"/>
  <c r="AY48" i="6"/>
  <c r="AW41" i="6"/>
  <c r="AW19" i="6"/>
  <c r="AY41" i="6"/>
  <c r="BJ41" i="6" s="1"/>
  <c r="AX48" i="6"/>
  <c r="AX19" i="6"/>
  <c r="BJ19" i="6" s="1"/>
  <c r="AX15" i="6"/>
  <c r="AW15" i="6"/>
  <c r="AY15" i="6"/>
  <c r="AY17" i="6"/>
  <c r="AW17" i="6"/>
  <c r="AX17" i="6"/>
  <c r="AY34" i="6"/>
  <c r="AW34" i="6"/>
  <c r="AX34" i="6"/>
  <c r="AY22" i="6"/>
  <c r="AX22" i="6"/>
  <c r="AW22" i="6"/>
  <c r="BJ20" i="6"/>
  <c r="AY18" i="6"/>
  <c r="AW18" i="6"/>
  <c r="AX18" i="6"/>
  <c r="AY35" i="6"/>
  <c r="AW35" i="6"/>
  <c r="AX35" i="6"/>
  <c r="AX32" i="6"/>
  <c r="AY32" i="6"/>
  <c r="AW32" i="6"/>
  <c r="AX33" i="6"/>
  <c r="AY33" i="6"/>
  <c r="AW33" i="6"/>
  <c r="AY37" i="6"/>
  <c r="AX37" i="6"/>
  <c r="AW37" i="6"/>
  <c r="AY21" i="6"/>
  <c r="AW21" i="6"/>
  <c r="AX21" i="6"/>
  <c r="AX24" i="6"/>
  <c r="AW24" i="6"/>
  <c r="AY24" i="6"/>
  <c r="AX14" i="6"/>
  <c r="AY14" i="6"/>
  <c r="AW14" i="6"/>
  <c r="AX30" i="6"/>
  <c r="AY30" i="6"/>
  <c r="AW30" i="6"/>
  <c r="AY40" i="6"/>
  <c r="AX40" i="6"/>
  <c r="AW40" i="6"/>
  <c r="AW55" i="6" l="1"/>
  <c r="BJ51" i="6"/>
  <c r="AX55" i="6"/>
  <c r="AY53" i="6"/>
  <c r="AY55" i="6"/>
  <c r="BJ37" i="6"/>
  <c r="BJ26" i="6"/>
  <c r="BJ22" i="6"/>
  <c r="BJ34" i="6"/>
  <c r="BJ23" i="6"/>
  <c r="BJ39" i="6"/>
  <c r="BJ48" i="6"/>
  <c r="BJ21" i="6"/>
  <c r="BJ35" i="6"/>
  <c r="BJ17" i="6"/>
  <c r="BJ40" i="6"/>
  <c r="BJ18" i="6"/>
  <c r="BJ32" i="6"/>
  <c r="BJ30" i="6"/>
  <c r="BJ14" i="6"/>
  <c r="BJ24" i="6"/>
  <c r="BJ33" i="6"/>
  <c r="BJ15" i="6"/>
  <c r="BJ53" i="6" l="1"/>
  <c r="F47" i="5"/>
  <c r="J47" i="5" s="1"/>
  <c r="E47" i="5"/>
  <c r="F46" i="5"/>
  <c r="J46" i="5" s="1"/>
  <c r="E46" i="5"/>
  <c r="F45" i="5"/>
  <c r="J45" i="5" s="1"/>
  <c r="E45" i="5"/>
  <c r="F44" i="5"/>
  <c r="J44" i="5" s="1"/>
  <c r="E44" i="5"/>
  <c r="F43" i="5"/>
  <c r="J43" i="5" s="1"/>
  <c r="E43" i="5"/>
  <c r="F42" i="5"/>
  <c r="J42" i="5" s="1"/>
  <c r="E42" i="5"/>
  <c r="F41" i="5"/>
  <c r="J41" i="5" s="1"/>
  <c r="E41" i="5"/>
  <c r="F40" i="5"/>
  <c r="J40" i="5" s="1"/>
  <c r="E40" i="5"/>
  <c r="F39" i="5"/>
  <c r="J39" i="5" s="1"/>
  <c r="E39" i="5"/>
  <c r="F38" i="5"/>
  <c r="J38" i="5" s="1"/>
  <c r="E38" i="5"/>
  <c r="F37" i="5"/>
  <c r="J37" i="5" s="1"/>
  <c r="E37" i="5"/>
  <c r="F36" i="5"/>
  <c r="J36" i="5" s="1"/>
  <c r="E36" i="5"/>
  <c r="F35" i="5"/>
  <c r="J35" i="5" s="1"/>
  <c r="E35" i="5"/>
  <c r="F34" i="5"/>
  <c r="J34" i="5" s="1"/>
  <c r="E34" i="5"/>
  <c r="F33" i="5"/>
  <c r="J33" i="5" s="1"/>
  <c r="E33" i="5"/>
  <c r="F32" i="5"/>
  <c r="J32" i="5" s="1"/>
  <c r="E32" i="5"/>
  <c r="F31" i="5"/>
  <c r="J31" i="5" s="1"/>
  <c r="E31" i="5"/>
  <c r="F30" i="5"/>
  <c r="J30" i="5" s="1"/>
  <c r="E30" i="5"/>
  <c r="F29" i="5"/>
  <c r="J29" i="5" s="1"/>
  <c r="E29" i="5"/>
  <c r="F28" i="5"/>
  <c r="J28" i="5" s="1"/>
  <c r="E28" i="5"/>
  <c r="F27" i="5"/>
  <c r="J27" i="5" s="1"/>
  <c r="E27" i="5"/>
  <c r="F26" i="5"/>
  <c r="J26" i="5" s="1"/>
  <c r="E26" i="5"/>
  <c r="F25" i="5"/>
  <c r="J25" i="5" s="1"/>
  <c r="E25" i="5"/>
  <c r="F24" i="5"/>
  <c r="J24" i="5" s="1"/>
  <c r="E24" i="5"/>
  <c r="F23" i="5"/>
  <c r="J23" i="5" s="1"/>
  <c r="E23" i="5"/>
  <c r="F22" i="5"/>
  <c r="J22" i="5" s="1"/>
  <c r="E22" i="5"/>
  <c r="F21" i="5"/>
  <c r="J21" i="5" s="1"/>
  <c r="E21" i="5"/>
  <c r="F20" i="5"/>
  <c r="J20" i="5" s="1"/>
  <c r="E20" i="5"/>
  <c r="F19" i="5"/>
  <c r="J19" i="5" s="1"/>
  <c r="E19" i="5"/>
  <c r="F18" i="5"/>
  <c r="J18" i="5" s="1"/>
  <c r="E18" i="5"/>
  <c r="F17" i="5"/>
  <c r="J17" i="5" s="1"/>
  <c r="E17" i="5"/>
  <c r="F16" i="5"/>
  <c r="J16" i="5" s="1"/>
  <c r="E16" i="5"/>
  <c r="F15" i="5"/>
  <c r="J15" i="5" s="1"/>
  <c r="E15" i="5"/>
  <c r="F14" i="5"/>
  <c r="J14" i="5" s="1"/>
  <c r="E14" i="5"/>
  <c r="F13" i="5"/>
  <c r="J13" i="5" s="1"/>
  <c r="E13" i="5"/>
  <c r="F12" i="5"/>
  <c r="J12" i="5" s="1"/>
  <c r="E12" i="5"/>
  <c r="F11" i="5"/>
  <c r="J11" i="5" s="1"/>
  <c r="E11" i="5"/>
  <c r="F10" i="5"/>
  <c r="J10" i="5" s="1"/>
  <c r="E10" i="5"/>
  <c r="F9" i="5"/>
  <c r="J9" i="5" s="1"/>
  <c r="E9" i="5"/>
  <c r="F8" i="5"/>
  <c r="J8" i="5" s="1"/>
  <c r="E8" i="5"/>
  <c r="F7" i="5"/>
  <c r="J7" i="5" s="1"/>
  <c r="E7" i="5"/>
  <c r="F6" i="5"/>
  <c r="J6" i="5" s="1"/>
  <c r="E6" i="5"/>
  <c r="F5" i="5"/>
  <c r="E5" i="5"/>
  <c r="K5" i="5" s="1"/>
  <c r="E48" i="5" l="1"/>
  <c r="G49" i="5" s="1"/>
  <c r="J5" i="5"/>
  <c r="F48" i="5"/>
  <c r="H49" i="5" s="1"/>
  <c r="I40" i="5"/>
  <c r="I28" i="5"/>
  <c r="I47" i="5"/>
  <c r="I5" i="5"/>
  <c r="I41" i="5"/>
  <c r="I24" i="5"/>
  <c r="I30" i="5"/>
  <c r="I36" i="5"/>
  <c r="I42" i="5"/>
  <c r="I10" i="5"/>
  <c r="I16" i="5"/>
  <c r="I23" i="5"/>
  <c r="I6" i="5"/>
  <c r="I34" i="5"/>
  <c r="I17" i="5"/>
  <c r="I19" i="5"/>
  <c r="I25" i="5"/>
  <c r="I31" i="5"/>
  <c r="I37" i="5"/>
  <c r="I43" i="5"/>
  <c r="I46" i="5"/>
  <c r="I35" i="5"/>
  <c r="I22" i="5"/>
  <c r="I14" i="5"/>
  <c r="I20" i="5"/>
  <c r="I26" i="5"/>
  <c r="I32" i="5"/>
  <c r="I38" i="5"/>
  <c r="I44" i="5"/>
  <c r="I11" i="5"/>
  <c r="I18" i="5"/>
  <c r="I13" i="5"/>
  <c r="I8" i="5"/>
  <c r="I29" i="5"/>
  <c r="I12" i="5"/>
  <c r="I7" i="5"/>
  <c r="I9" i="5"/>
  <c r="I15" i="5"/>
  <c r="I21" i="5"/>
  <c r="I27" i="5"/>
  <c r="I33" i="5"/>
  <c r="I39" i="5"/>
  <c r="I45" i="5"/>
  <c r="AR53" i="2"/>
  <c r="AS53" i="2"/>
  <c r="AQ53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10" i="2"/>
  <c r="AU52" i="2" l="1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10" i="2"/>
  <c r="BU9" i="2"/>
  <c r="BI52" i="2" l="1"/>
  <c r="BP53" i="2"/>
  <c r="BT53" i="2"/>
  <c r="BU53" i="2"/>
  <c r="BI51" i="2"/>
  <c r="BI50" i="2"/>
  <c r="BI49" i="2"/>
  <c r="BI48" i="2"/>
  <c r="BI47" i="2"/>
  <c r="BI46" i="2"/>
  <c r="BI45" i="2"/>
  <c r="BI44" i="2"/>
  <c r="BI43" i="2"/>
  <c r="BI42" i="2"/>
  <c r="BI41" i="2"/>
  <c r="BI40" i="2"/>
  <c r="BI39" i="2"/>
  <c r="BI38" i="2"/>
  <c r="BI37" i="2"/>
  <c r="BI36" i="2"/>
  <c r="BI35" i="2"/>
  <c r="BI34" i="2"/>
  <c r="BI33" i="2"/>
  <c r="BI32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9" i="2"/>
  <c r="BI18" i="2"/>
  <c r="BI17" i="2"/>
  <c r="BI16" i="2"/>
  <c r="BI15" i="2"/>
  <c r="BI14" i="2"/>
  <c r="BI13" i="2"/>
  <c r="BI12" i="2"/>
  <c r="BI11" i="2"/>
  <c r="BI10" i="2"/>
  <c r="AT11" i="2" l="1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10" i="2"/>
  <c r="BK40" i="6" l="1"/>
  <c r="BK40" i="2"/>
  <c r="BK44" i="6"/>
  <c r="BK44" i="2"/>
  <c r="BK21" i="6"/>
  <c r="BK21" i="2"/>
  <c r="BK15" i="6"/>
  <c r="BK15" i="2"/>
  <c r="BK20" i="6"/>
  <c r="BK20" i="2"/>
  <c r="BK18" i="6"/>
  <c r="BK18" i="2"/>
  <c r="BK34" i="6"/>
  <c r="BK34" i="2"/>
  <c r="BK25" i="6"/>
  <c r="BK25" i="2"/>
  <c r="BK35" i="6"/>
  <c r="BK35" i="2"/>
  <c r="BK14" i="6"/>
  <c r="BK14" i="2"/>
  <c r="BK32" i="6"/>
  <c r="BK32" i="2"/>
  <c r="BK36" i="6"/>
  <c r="BK36" i="2"/>
  <c r="BK38" i="6"/>
  <c r="BK38" i="2"/>
  <c r="BK13" i="6"/>
  <c r="BK13" i="2"/>
  <c r="BK47" i="6"/>
  <c r="BK47" i="2"/>
  <c r="BK41" i="6"/>
  <c r="BK41" i="2"/>
  <c r="BK48" i="6"/>
  <c r="BK48" i="2"/>
  <c r="BK43" i="6"/>
  <c r="BK43" i="2"/>
  <c r="BK45" i="6"/>
  <c r="BK45" i="2"/>
  <c r="BK16" i="6"/>
  <c r="BK16" i="2"/>
  <c r="BK11" i="6"/>
  <c r="BK11" i="2"/>
  <c r="BK51" i="6"/>
  <c r="BK51" i="2"/>
  <c r="BK12" i="6"/>
  <c r="BK12" i="2"/>
  <c r="BK46" i="6"/>
  <c r="BK46" i="2"/>
  <c r="BK23" i="6"/>
  <c r="BK23" i="2"/>
  <c r="BK31" i="6"/>
  <c r="BK31" i="2"/>
  <c r="BK22" i="6"/>
  <c r="BK22" i="2"/>
  <c r="BK10" i="6" l="1"/>
  <c r="BK10" i="2"/>
  <c r="BK42" i="6"/>
  <c r="BK42" i="2"/>
  <c r="BK26" i="6"/>
  <c r="BK26" i="2"/>
  <c r="BK29" i="6"/>
  <c r="BK29" i="2"/>
  <c r="BK39" i="6"/>
  <c r="BK39" i="2"/>
  <c r="BK50" i="6"/>
  <c r="BK50" i="2"/>
  <c r="BK24" i="6"/>
  <c r="BK24" i="2"/>
  <c r="BK30" i="6"/>
  <c r="BK30" i="2"/>
  <c r="BK37" i="6"/>
  <c r="BK37" i="2"/>
  <c r="BK27" i="6"/>
  <c r="BK27" i="2"/>
  <c r="BK28" i="6"/>
  <c r="BK28" i="2"/>
  <c r="BK33" i="6"/>
  <c r="BK33" i="2"/>
  <c r="BK49" i="6"/>
  <c r="BK49" i="2"/>
  <c r="BK52" i="6"/>
  <c r="BK52" i="2"/>
  <c r="BK17" i="6"/>
  <c r="BK17" i="2"/>
  <c r="BK19" i="6" l="1"/>
  <c r="BK19" i="2"/>
  <c r="BK53" i="2" s="1"/>
  <c r="BK53" i="6" l="1"/>
  <c r="BN29" i="6" s="1"/>
  <c r="BO29" i="6" s="1"/>
  <c r="AP52" i="2"/>
  <c r="AN52" i="2"/>
  <c r="AO52" i="2" s="1"/>
  <c r="AM52" i="2"/>
  <c r="AP51" i="2"/>
  <c r="AN51" i="2"/>
  <c r="AO51" i="2" s="1"/>
  <c r="AM51" i="2"/>
  <c r="AP50" i="2"/>
  <c r="AN50" i="2"/>
  <c r="AO50" i="2" s="1"/>
  <c r="AM50" i="2"/>
  <c r="AP49" i="2"/>
  <c r="AN49" i="2"/>
  <c r="AO49" i="2" s="1"/>
  <c r="AL49" i="2"/>
  <c r="G49" i="2"/>
  <c r="AP48" i="2"/>
  <c r="AN48" i="2"/>
  <c r="AL48" i="2"/>
  <c r="G48" i="2"/>
  <c r="AP47" i="2"/>
  <c r="AN47" i="2"/>
  <c r="AK47" i="2"/>
  <c r="G47" i="2"/>
  <c r="AP46" i="2"/>
  <c r="AN46" i="2"/>
  <c r="AO46" i="2" s="1"/>
  <c r="AM46" i="2"/>
  <c r="AL46" i="2"/>
  <c r="AK46" i="2"/>
  <c r="G46" i="2"/>
  <c r="AP45" i="2"/>
  <c r="AN45" i="2"/>
  <c r="AK45" i="2"/>
  <c r="G45" i="2"/>
  <c r="AP44" i="2"/>
  <c r="AN44" i="2"/>
  <c r="AL44" i="2"/>
  <c r="AK44" i="2"/>
  <c r="G44" i="2"/>
  <c r="AP43" i="2"/>
  <c r="AN43" i="2"/>
  <c r="AK43" i="2"/>
  <c r="G43" i="2"/>
  <c r="AO43" i="2" s="1"/>
  <c r="AP42" i="2"/>
  <c r="AN42" i="2"/>
  <c r="AK42" i="2"/>
  <c r="G42" i="2"/>
  <c r="AP41" i="2"/>
  <c r="AN41" i="2"/>
  <c r="AO41" i="2" s="1"/>
  <c r="AL41" i="2"/>
  <c r="AK41" i="2"/>
  <c r="G41" i="2"/>
  <c r="AP40" i="2"/>
  <c r="AN40" i="2"/>
  <c r="AM40" i="2"/>
  <c r="AL40" i="2"/>
  <c r="AK40" i="2"/>
  <c r="G40" i="2"/>
  <c r="AP39" i="2"/>
  <c r="AN39" i="2"/>
  <c r="AO39" i="2" s="1"/>
  <c r="AM39" i="2"/>
  <c r="AL39" i="2"/>
  <c r="AK39" i="2"/>
  <c r="G39" i="2"/>
  <c r="AP38" i="2"/>
  <c r="AN38" i="2"/>
  <c r="AM38" i="2"/>
  <c r="AL38" i="2"/>
  <c r="AK38" i="2"/>
  <c r="G38" i="2"/>
  <c r="AP37" i="2"/>
  <c r="AN37" i="2"/>
  <c r="AM37" i="2"/>
  <c r="AL37" i="2"/>
  <c r="AK37" i="2"/>
  <c r="G37" i="2"/>
  <c r="AP36" i="2"/>
  <c r="AN36" i="2"/>
  <c r="AK36" i="2"/>
  <c r="G36" i="2"/>
  <c r="AO36" i="2" s="1"/>
  <c r="AP35" i="2"/>
  <c r="AN35" i="2"/>
  <c r="AM35" i="2"/>
  <c r="AL35" i="2"/>
  <c r="AK35" i="2"/>
  <c r="G35" i="2"/>
  <c r="AP34" i="2"/>
  <c r="AN34" i="2"/>
  <c r="AL34" i="2"/>
  <c r="AK34" i="2"/>
  <c r="G34" i="2"/>
  <c r="AP33" i="2"/>
  <c r="AN33" i="2"/>
  <c r="AM33" i="2"/>
  <c r="AL33" i="2"/>
  <c r="AK33" i="2"/>
  <c r="G33" i="2"/>
  <c r="AP32" i="2"/>
  <c r="AN32" i="2"/>
  <c r="AM32" i="2"/>
  <c r="AL32" i="2"/>
  <c r="AK32" i="2"/>
  <c r="G32" i="2"/>
  <c r="AP31" i="2"/>
  <c r="AN31" i="2"/>
  <c r="AM31" i="2"/>
  <c r="AL31" i="2"/>
  <c r="AK31" i="2"/>
  <c r="G31" i="2"/>
  <c r="AP30" i="2"/>
  <c r="AN30" i="2"/>
  <c r="AM30" i="2"/>
  <c r="AL30" i="2"/>
  <c r="AK30" i="2"/>
  <c r="G30" i="2"/>
  <c r="AP29" i="2"/>
  <c r="AN29" i="2"/>
  <c r="AM29" i="2"/>
  <c r="AL29" i="2"/>
  <c r="AK29" i="2"/>
  <c r="G29" i="2"/>
  <c r="AP28" i="2"/>
  <c r="AN28" i="2"/>
  <c r="AM28" i="2"/>
  <c r="AL28" i="2"/>
  <c r="AK28" i="2"/>
  <c r="G28" i="2"/>
  <c r="AP27" i="2"/>
  <c r="AN27" i="2"/>
  <c r="AM27" i="2"/>
  <c r="AL27" i="2"/>
  <c r="AK27" i="2"/>
  <c r="G27" i="2"/>
  <c r="AP26" i="2"/>
  <c r="AN26" i="2"/>
  <c r="AM26" i="2"/>
  <c r="AL26" i="2"/>
  <c r="AK26" i="2"/>
  <c r="G26" i="2"/>
  <c r="AP25" i="2"/>
  <c r="AN25" i="2"/>
  <c r="AM25" i="2"/>
  <c r="AL25" i="2"/>
  <c r="AK25" i="2"/>
  <c r="G25" i="2"/>
  <c r="AP24" i="2"/>
  <c r="AN24" i="2"/>
  <c r="AL24" i="2"/>
  <c r="AK24" i="2"/>
  <c r="G24" i="2"/>
  <c r="AP23" i="2"/>
  <c r="AN23" i="2"/>
  <c r="AK23" i="2"/>
  <c r="G23" i="2"/>
  <c r="AP22" i="2"/>
  <c r="AN22" i="2"/>
  <c r="AK22" i="2"/>
  <c r="G22" i="2"/>
  <c r="AP21" i="2"/>
  <c r="AN21" i="2"/>
  <c r="AK21" i="2"/>
  <c r="G21" i="2"/>
  <c r="AP20" i="2"/>
  <c r="AN20" i="2"/>
  <c r="AK20" i="2"/>
  <c r="G20" i="2"/>
  <c r="AP19" i="2"/>
  <c r="AN19" i="2"/>
  <c r="AK19" i="2"/>
  <c r="G19" i="2"/>
  <c r="AP18" i="2"/>
  <c r="AN18" i="2"/>
  <c r="AM18" i="2"/>
  <c r="AL18" i="2"/>
  <c r="AK18" i="2"/>
  <c r="G18" i="2"/>
  <c r="AP17" i="2"/>
  <c r="AN17" i="2"/>
  <c r="AL17" i="2"/>
  <c r="AK17" i="2"/>
  <c r="G17" i="2"/>
  <c r="AP16" i="2"/>
  <c r="AN16" i="2"/>
  <c r="AM16" i="2"/>
  <c r="AL16" i="2"/>
  <c r="AK16" i="2"/>
  <c r="G16" i="2"/>
  <c r="AP15" i="2"/>
  <c r="AN15" i="2"/>
  <c r="AM15" i="2"/>
  <c r="AL15" i="2"/>
  <c r="AK15" i="2"/>
  <c r="G15" i="2"/>
  <c r="AP14" i="2"/>
  <c r="AN14" i="2"/>
  <c r="AM14" i="2"/>
  <c r="AL14" i="2"/>
  <c r="AK14" i="2"/>
  <c r="G14" i="2"/>
  <c r="AP13" i="2"/>
  <c r="AN13" i="2"/>
  <c r="AM13" i="2"/>
  <c r="AL13" i="2"/>
  <c r="AK13" i="2"/>
  <c r="G13" i="2"/>
  <c r="AP12" i="2"/>
  <c r="AN12" i="2"/>
  <c r="AK12" i="2"/>
  <c r="G12" i="2"/>
  <c r="AP11" i="2"/>
  <c r="AN11" i="2"/>
  <c r="AK11" i="2"/>
  <c r="G11" i="2"/>
  <c r="AP10" i="2"/>
  <c r="AN10" i="2"/>
  <c r="AM10" i="2"/>
  <c r="AL10" i="2"/>
  <c r="AK10" i="2"/>
  <c r="G10" i="2"/>
  <c r="BL14" i="6" l="1"/>
  <c r="BM14" i="6" s="1"/>
  <c r="BL34" i="6"/>
  <c r="BM34" i="6" s="1"/>
  <c r="BL10" i="6"/>
  <c r="BM10" i="6" s="1"/>
  <c r="BL51" i="6"/>
  <c r="BM51" i="6" s="1"/>
  <c r="BN52" i="6"/>
  <c r="BO52" i="6" s="1"/>
  <c r="BN43" i="6"/>
  <c r="BO43" i="6" s="1"/>
  <c r="BN22" i="6"/>
  <c r="BO22" i="6" s="1"/>
  <c r="BL17" i="6"/>
  <c r="BM17" i="6" s="1"/>
  <c r="BL30" i="6"/>
  <c r="BM30" i="6" s="1"/>
  <c r="BN30" i="6"/>
  <c r="BO30" i="6" s="1"/>
  <c r="BN14" i="6"/>
  <c r="BO14" i="6" s="1"/>
  <c r="BL22" i="6"/>
  <c r="BM22" i="6" s="1"/>
  <c r="BL27" i="6"/>
  <c r="BM27" i="6" s="1"/>
  <c r="BL36" i="6"/>
  <c r="BM36" i="6" s="1"/>
  <c r="BN50" i="6"/>
  <c r="BO50" i="6" s="1"/>
  <c r="BL18" i="6"/>
  <c r="BM18" i="6" s="1"/>
  <c r="BL16" i="6"/>
  <c r="BM16" i="6" s="1"/>
  <c r="BN45" i="6"/>
  <c r="BO45" i="6" s="1"/>
  <c r="BN48" i="6"/>
  <c r="BO48" i="6" s="1"/>
  <c r="BL11" i="6"/>
  <c r="BM11" i="6" s="1"/>
  <c r="BN24" i="6"/>
  <c r="BO24" i="6" s="1"/>
  <c r="BN23" i="6"/>
  <c r="BO23" i="6" s="1"/>
  <c r="BL38" i="6"/>
  <c r="BM38" i="6" s="1"/>
  <c r="BL32" i="6"/>
  <c r="BM32" i="6" s="1"/>
  <c r="BL37" i="6"/>
  <c r="BM37" i="6" s="1"/>
  <c r="BL52" i="6"/>
  <c r="BM52" i="6" s="1"/>
  <c r="BN20" i="6"/>
  <c r="BO20" i="6" s="1"/>
  <c r="BN12" i="6"/>
  <c r="BO12" i="6" s="1"/>
  <c r="BN33" i="6"/>
  <c r="BO33" i="6" s="1"/>
  <c r="BL35" i="6"/>
  <c r="BM35" i="6" s="1"/>
  <c r="BL45" i="6"/>
  <c r="BM45" i="6" s="1"/>
  <c r="BL31" i="6"/>
  <c r="BM31" i="6" s="1"/>
  <c r="BL21" i="6"/>
  <c r="BM21" i="6" s="1"/>
  <c r="BN38" i="6"/>
  <c r="BO38" i="6" s="1"/>
  <c r="BN42" i="6"/>
  <c r="BO42" i="6" s="1"/>
  <c r="BN35" i="6"/>
  <c r="BO35" i="6" s="1"/>
  <c r="BN21" i="6"/>
  <c r="BO21" i="6" s="1"/>
  <c r="BN17" i="6"/>
  <c r="BO17" i="6" s="1"/>
  <c r="BL28" i="6"/>
  <c r="BM28" i="6" s="1"/>
  <c r="BL20" i="6"/>
  <c r="BM20" i="6" s="1"/>
  <c r="BL19" i="6"/>
  <c r="BM19" i="6" s="1"/>
  <c r="BL48" i="6"/>
  <c r="BM48" i="6" s="1"/>
  <c r="BL46" i="6"/>
  <c r="BM46" i="6" s="1"/>
  <c r="BL26" i="6"/>
  <c r="BM26" i="6" s="1"/>
  <c r="BN27" i="6"/>
  <c r="BO27" i="6" s="1"/>
  <c r="BN13" i="6"/>
  <c r="BO13" i="6" s="1"/>
  <c r="BN46" i="6"/>
  <c r="BO46" i="6" s="1"/>
  <c r="BL33" i="6"/>
  <c r="BM33" i="6" s="1"/>
  <c r="BL41" i="6"/>
  <c r="BM41" i="6" s="1"/>
  <c r="BN39" i="6"/>
  <c r="BO39" i="6" s="1"/>
  <c r="BL23" i="6"/>
  <c r="BM23" i="6" s="1"/>
  <c r="BL12" i="6"/>
  <c r="BM12" i="6" s="1"/>
  <c r="BL24" i="6"/>
  <c r="BM24" i="6" s="1"/>
  <c r="BN34" i="6"/>
  <c r="BO34" i="6" s="1"/>
  <c r="BQ34" i="6" s="1"/>
  <c r="BN44" i="6"/>
  <c r="BO44" i="6" s="1"/>
  <c r="BN10" i="6"/>
  <c r="BO10" i="6" s="1"/>
  <c r="BN49" i="6"/>
  <c r="BO49" i="6" s="1"/>
  <c r="BL40" i="6"/>
  <c r="BM40" i="6" s="1"/>
  <c r="BL44" i="6"/>
  <c r="BM44" i="6" s="1"/>
  <c r="BL15" i="6"/>
  <c r="BM15" i="6" s="1"/>
  <c r="BL39" i="6"/>
  <c r="BM39" i="6" s="1"/>
  <c r="BN19" i="6"/>
  <c r="BO19" i="6" s="1"/>
  <c r="BN32" i="6"/>
  <c r="BO32" i="6" s="1"/>
  <c r="BN25" i="6"/>
  <c r="BO25" i="6" s="1"/>
  <c r="BN40" i="6"/>
  <c r="BO40" i="6" s="1"/>
  <c r="BN31" i="6"/>
  <c r="BO31" i="6" s="1"/>
  <c r="BL49" i="6"/>
  <c r="BM49" i="6" s="1"/>
  <c r="BL50" i="6"/>
  <c r="BM50" i="6" s="1"/>
  <c r="BL47" i="6"/>
  <c r="BM47" i="6" s="1"/>
  <c r="BN26" i="6"/>
  <c r="BO26" i="6" s="1"/>
  <c r="BQ26" i="6" s="1"/>
  <c r="BN41" i="6"/>
  <c r="BO41" i="6" s="1"/>
  <c r="BN28" i="6"/>
  <c r="BO28" i="6" s="1"/>
  <c r="BN18" i="6"/>
  <c r="BO18" i="6" s="1"/>
  <c r="BL43" i="6"/>
  <c r="BM43" i="6" s="1"/>
  <c r="BL42" i="6"/>
  <c r="BM42" i="6" s="1"/>
  <c r="BL29" i="6"/>
  <c r="BM29" i="6" s="1"/>
  <c r="BQ29" i="6" s="1"/>
  <c r="BN51" i="6"/>
  <c r="BO51" i="6" s="1"/>
  <c r="BN47" i="6"/>
  <c r="BO47" i="6" s="1"/>
  <c r="BN11" i="6"/>
  <c r="BO11" i="6" s="1"/>
  <c r="BN37" i="6"/>
  <c r="BO37" i="6" s="1"/>
  <c r="BL25" i="6"/>
  <c r="BM25" i="6" s="1"/>
  <c r="BL13" i="6"/>
  <c r="BM13" i="6" s="1"/>
  <c r="BN15" i="6"/>
  <c r="BO15" i="6" s="1"/>
  <c r="BN16" i="6"/>
  <c r="BO16" i="6" s="1"/>
  <c r="BN36" i="6"/>
  <c r="BO36" i="6" s="1"/>
  <c r="BQ36" i="6" s="1"/>
  <c r="AQ18" i="2"/>
  <c r="AV18" i="2"/>
  <c r="AR21" i="2"/>
  <c r="AV21" i="2"/>
  <c r="AS34" i="2"/>
  <c r="AV34" i="2"/>
  <c r="AQ28" i="2"/>
  <c r="AV28" i="2"/>
  <c r="AS46" i="2"/>
  <c r="AV46" i="2"/>
  <c r="AS49" i="2"/>
  <c r="AV49" i="2"/>
  <c r="AR41" i="2"/>
  <c r="AV41" i="2"/>
  <c r="AR32" i="2"/>
  <c r="AV32" i="2"/>
  <c r="AQ19" i="2"/>
  <c r="AV19" i="2"/>
  <c r="AR37" i="2"/>
  <c r="AV37" i="2"/>
  <c r="AR39" i="2"/>
  <c r="AV39" i="2"/>
  <c r="AS44" i="2"/>
  <c r="AV44" i="2"/>
  <c r="AR10" i="2"/>
  <c r="AV10" i="2"/>
  <c r="AS50" i="2"/>
  <c r="AV50" i="2"/>
  <c r="AR16" i="2"/>
  <c r="AV16" i="2"/>
  <c r="AR17" i="2"/>
  <c r="AV17" i="2"/>
  <c r="AR35" i="2"/>
  <c r="AV35" i="2"/>
  <c r="AR47" i="2"/>
  <c r="AV47" i="2"/>
  <c r="AR26" i="2"/>
  <c r="AV26" i="2"/>
  <c r="AQ13" i="2"/>
  <c r="AV13" i="2"/>
  <c r="AR15" i="2"/>
  <c r="AV15" i="2"/>
  <c r="AQ25" i="2"/>
  <c r="AV25" i="2"/>
  <c r="AR27" i="2"/>
  <c r="AV27" i="2"/>
  <c r="AQ29" i="2"/>
  <c r="AV29" i="2"/>
  <c r="AR31" i="2"/>
  <c r="AV31" i="2"/>
  <c r="AR33" i="2"/>
  <c r="AV33" i="2"/>
  <c r="AQ42" i="2"/>
  <c r="AV42" i="2"/>
  <c r="AR14" i="2"/>
  <c r="AV14" i="2"/>
  <c r="AR23" i="2"/>
  <c r="AV23" i="2"/>
  <c r="AR45" i="2"/>
  <c r="AV45" i="2"/>
  <c r="AS51" i="2"/>
  <c r="AV51" i="2"/>
  <c r="AS12" i="2"/>
  <c r="AV12" i="2"/>
  <c r="AS22" i="2"/>
  <c r="AV22" i="2"/>
  <c r="AR20" i="2"/>
  <c r="AV20" i="2"/>
  <c r="AR11" i="2"/>
  <c r="AV11" i="2"/>
  <c r="AQ24" i="2"/>
  <c r="AV24" i="2"/>
  <c r="AR36" i="2"/>
  <c r="AV36" i="2"/>
  <c r="AQ38" i="2"/>
  <c r="AV38" i="2"/>
  <c r="AR40" i="2"/>
  <c r="AV40" i="2"/>
  <c r="AS48" i="2"/>
  <c r="AV48" i="2"/>
  <c r="AR30" i="2"/>
  <c r="AV30" i="2"/>
  <c r="AQ43" i="2"/>
  <c r="AV43" i="2"/>
  <c r="AS52" i="2"/>
  <c r="AV52" i="2"/>
  <c r="AO44" i="2"/>
  <c r="AO25" i="2"/>
  <c r="AO27" i="2"/>
  <c r="AO31" i="2"/>
  <c r="AO33" i="2"/>
  <c r="AO32" i="2"/>
  <c r="AO21" i="2"/>
  <c r="AO20" i="2"/>
  <c r="AO42" i="2"/>
  <c r="AO23" i="2"/>
  <c r="AO34" i="2"/>
  <c r="AO38" i="2"/>
  <c r="AO30" i="2"/>
  <c r="AO48" i="2"/>
  <c r="AO19" i="2"/>
  <c r="AO37" i="2"/>
  <c r="AO11" i="2"/>
  <c r="AO45" i="2"/>
  <c r="AO35" i="2"/>
  <c r="AO24" i="2"/>
  <c r="AO26" i="2"/>
  <c r="AO28" i="2"/>
  <c r="AO10" i="2"/>
  <c r="AO22" i="2"/>
  <c r="AO40" i="2"/>
  <c r="AO17" i="2"/>
  <c r="AO29" i="2"/>
  <c r="AO47" i="2"/>
  <c r="AO12" i="2"/>
  <c r="AO14" i="2"/>
  <c r="AO16" i="2"/>
  <c r="AO18" i="2"/>
  <c r="AO13" i="2"/>
  <c r="AO15" i="2"/>
  <c r="AO7" i="1"/>
  <c r="AR7" i="1" s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6" i="1"/>
  <c r="AO5" i="1"/>
  <c r="BQ19" i="6" l="1"/>
  <c r="BQ52" i="6"/>
  <c r="BR29" i="6"/>
  <c r="BR36" i="6"/>
  <c r="BQ40" i="6"/>
  <c r="BQ23" i="6"/>
  <c r="BQ25" i="6"/>
  <c r="BQ47" i="6"/>
  <c r="BU47" i="6" s="1"/>
  <c r="BQ24" i="6"/>
  <c r="BQ50" i="6"/>
  <c r="BQ10" i="6"/>
  <c r="BQ17" i="6"/>
  <c r="BQ33" i="6"/>
  <c r="BQ35" i="6"/>
  <c r="BQ32" i="6"/>
  <c r="BQ22" i="6"/>
  <c r="BU22" i="6" s="1"/>
  <c r="BQ44" i="6"/>
  <c r="BR44" i="6" s="1"/>
  <c r="BQ20" i="6"/>
  <c r="BQ48" i="6"/>
  <c r="BQ51" i="6"/>
  <c r="BQ11" i="6"/>
  <c r="BQ31" i="6"/>
  <c r="BU31" i="6" s="1"/>
  <c r="BQ39" i="6"/>
  <c r="BQ37" i="6"/>
  <c r="BQ14" i="6"/>
  <c r="BQ21" i="6"/>
  <c r="BQ41" i="6"/>
  <c r="BQ27" i="6"/>
  <c r="BQ12" i="6"/>
  <c r="BQ43" i="6"/>
  <c r="BQ38" i="6"/>
  <c r="BU26" i="6"/>
  <c r="BR26" i="6"/>
  <c r="BR23" i="6"/>
  <c r="BR37" i="6"/>
  <c r="BU34" i="6"/>
  <c r="BR34" i="6"/>
  <c r="BR19" i="6"/>
  <c r="BQ49" i="6"/>
  <c r="BQ45" i="6"/>
  <c r="BQ16" i="6"/>
  <c r="BQ18" i="6"/>
  <c r="BQ30" i="6"/>
  <c r="BQ28" i="6"/>
  <c r="BU40" i="6"/>
  <c r="BQ46" i="6"/>
  <c r="BQ15" i="6"/>
  <c r="BQ42" i="6"/>
  <c r="BQ13" i="6"/>
  <c r="BU29" i="6"/>
  <c r="BM53" i="6"/>
  <c r="BU36" i="6"/>
  <c r="BU23" i="6"/>
  <c r="BO53" i="6"/>
  <c r="BU19" i="6"/>
  <c r="BU10" i="6"/>
  <c r="BU17" i="6"/>
  <c r="BU52" i="6"/>
  <c r="BU32" i="6"/>
  <c r="AW45" i="2"/>
  <c r="AW29" i="2"/>
  <c r="AW47" i="2"/>
  <c r="BJ47" i="2"/>
  <c r="BJ44" i="2"/>
  <c r="AW44" i="2"/>
  <c r="AW49" i="2"/>
  <c r="AW27" i="2"/>
  <c r="AW25" i="2"/>
  <c r="BJ25" i="2"/>
  <c r="AW17" i="2"/>
  <c r="AW28" i="2"/>
  <c r="AW30" i="2"/>
  <c r="AW48" i="2"/>
  <c r="BJ48" i="2"/>
  <c r="AW37" i="2"/>
  <c r="BJ37" i="2"/>
  <c r="AW43" i="2"/>
  <c r="AW39" i="2"/>
  <c r="AW40" i="2"/>
  <c r="AW42" i="2"/>
  <c r="AW15" i="2"/>
  <c r="BJ16" i="2"/>
  <c r="AW16" i="2"/>
  <c r="AW19" i="2"/>
  <c r="AW34" i="2"/>
  <c r="AW24" i="2"/>
  <c r="AW35" i="2"/>
  <c r="AW22" i="2"/>
  <c r="AW46" i="2"/>
  <c r="AW12" i="2"/>
  <c r="BJ12" i="2"/>
  <c r="BJ13" i="2"/>
  <c r="AW13" i="2"/>
  <c r="AW32" i="2"/>
  <c r="AW21" i="2"/>
  <c r="BJ21" i="2"/>
  <c r="AW23" i="2"/>
  <c r="AW50" i="2"/>
  <c r="AW20" i="2"/>
  <c r="AW38" i="2"/>
  <c r="AW52" i="2"/>
  <c r="AW36" i="2"/>
  <c r="AW31" i="2"/>
  <c r="AW26" i="2"/>
  <c r="BJ26" i="2"/>
  <c r="BJ10" i="2"/>
  <c r="AW10" i="2"/>
  <c r="BJ41" i="2"/>
  <c r="AW41" i="2"/>
  <c r="AW18" i="2"/>
  <c r="AW11" i="2"/>
  <c r="BJ11" i="2"/>
  <c r="AW14" i="2"/>
  <c r="AW33" i="2"/>
  <c r="AW51" i="2"/>
  <c r="BJ51" i="2"/>
  <c r="AM5" i="1"/>
  <c r="AQ26" i="1"/>
  <c r="BR35" i="6" l="1"/>
  <c r="BR50" i="6"/>
  <c r="BR11" i="6"/>
  <c r="BR13" i="6"/>
  <c r="BR33" i="6"/>
  <c r="BR25" i="6"/>
  <c r="BR46" i="6"/>
  <c r="BU38" i="6"/>
  <c r="BV38" i="6" s="1"/>
  <c r="BR48" i="6"/>
  <c r="BR43" i="6"/>
  <c r="BR40" i="6"/>
  <c r="BU35" i="6"/>
  <c r="BV35" i="6" s="1"/>
  <c r="BR31" i="6"/>
  <c r="BR27" i="6"/>
  <c r="BU44" i="6"/>
  <c r="BV44" i="6" s="1"/>
  <c r="BU11" i="6"/>
  <c r="BV11" i="6" s="1"/>
  <c r="BU30" i="6"/>
  <c r="BV30" i="6" s="1"/>
  <c r="BR24" i="6"/>
  <c r="BR41" i="6"/>
  <c r="BU28" i="6"/>
  <c r="BV28" i="6" s="1"/>
  <c r="BU25" i="6"/>
  <c r="BV25" i="6" s="1"/>
  <c r="BU24" i="6"/>
  <c r="BV24" i="6" s="1"/>
  <c r="BR21" i="6"/>
  <c r="BR52" i="6"/>
  <c r="BR39" i="6"/>
  <c r="BU50" i="6"/>
  <c r="BV50" i="6" s="1"/>
  <c r="BR16" i="6"/>
  <c r="BR47" i="6"/>
  <c r="BR14" i="6"/>
  <c r="BR22" i="6"/>
  <c r="BR17" i="6"/>
  <c r="BU33" i="6"/>
  <c r="BV33" i="6" s="1"/>
  <c r="BU45" i="6"/>
  <c r="BV45" i="6" s="1"/>
  <c r="BU37" i="6"/>
  <c r="BV37" i="6" s="1"/>
  <c r="BR32" i="6"/>
  <c r="BR10" i="6"/>
  <c r="BU51" i="6"/>
  <c r="BV51" i="6" s="1"/>
  <c r="BR51" i="6"/>
  <c r="BU48" i="6"/>
  <c r="BV48" i="6" s="1"/>
  <c r="BU12" i="6"/>
  <c r="BV12" i="6" s="1"/>
  <c r="BR20" i="6"/>
  <c r="BU20" i="6"/>
  <c r="BV20" i="6" s="1"/>
  <c r="BU13" i="6"/>
  <c r="BV13" i="6" s="1"/>
  <c r="BU14" i="6"/>
  <c r="BV14" i="6" s="1"/>
  <c r="BR12" i="6"/>
  <c r="BU43" i="6"/>
  <c r="BV43" i="6" s="1"/>
  <c r="BU21" i="6"/>
  <c r="BV21" i="6" s="1"/>
  <c r="BV29" i="6"/>
  <c r="BV34" i="6"/>
  <c r="BV40" i="6"/>
  <c r="BV22" i="6"/>
  <c r="BV52" i="6"/>
  <c r="BV31" i="6"/>
  <c r="BV47" i="6"/>
  <c r="BV36" i="6"/>
  <c r="BV17" i="6"/>
  <c r="BV19" i="6"/>
  <c r="BV23" i="6"/>
  <c r="BV10" i="6"/>
  <c r="BU41" i="6"/>
  <c r="BV32" i="6"/>
  <c r="BV26" i="6"/>
  <c r="BR38" i="6"/>
  <c r="BU39" i="6"/>
  <c r="BU27" i="6"/>
  <c r="BU49" i="6"/>
  <c r="BR49" i="6"/>
  <c r="BR28" i="6"/>
  <c r="BU16" i="6"/>
  <c r="BU15" i="6"/>
  <c r="BR15" i="6"/>
  <c r="BR30" i="6"/>
  <c r="BR45" i="6"/>
  <c r="BU42" i="6"/>
  <c r="BR42" i="6"/>
  <c r="BU18" i="6"/>
  <c r="BR18" i="6"/>
  <c r="BQ53" i="6"/>
  <c r="BQ54" i="6" s="1"/>
  <c r="BU46" i="6"/>
  <c r="BJ30" i="2"/>
  <c r="BJ42" i="2"/>
  <c r="BJ52" i="2"/>
  <c r="BJ17" i="2"/>
  <c r="BJ29" i="2"/>
  <c r="AY53" i="2"/>
  <c r="BJ14" i="2"/>
  <c r="BJ43" i="2"/>
  <c r="BJ28" i="2"/>
  <c r="BJ34" i="2"/>
  <c r="BJ46" i="2"/>
  <c r="BJ22" i="2"/>
  <c r="BJ19" i="2"/>
  <c r="BJ32" i="2"/>
  <c r="BJ40" i="2"/>
  <c r="BJ38" i="2"/>
  <c r="BJ18" i="2"/>
  <c r="BJ36" i="2"/>
  <c r="BJ50" i="2"/>
  <c r="BJ35" i="2"/>
  <c r="BJ39" i="2"/>
  <c r="BJ27" i="2"/>
  <c r="BJ20" i="2"/>
  <c r="BJ33" i="2"/>
  <c r="BJ23" i="2"/>
  <c r="BJ15" i="2"/>
  <c r="BJ31" i="2"/>
  <c r="BJ24" i="2"/>
  <c r="BJ45" i="2"/>
  <c r="BJ49" i="2"/>
  <c r="AR47" i="1"/>
  <c r="BV15" i="6" l="1"/>
  <c r="BV41" i="6"/>
  <c r="BV16" i="6"/>
  <c r="BV27" i="6"/>
  <c r="BV39" i="6"/>
  <c r="BV18" i="6"/>
  <c r="BV49" i="6"/>
  <c r="BV42" i="6"/>
  <c r="BV46" i="6"/>
  <c r="BU53" i="6"/>
  <c r="BV53" i="6" s="1"/>
  <c r="BV54" i="6" s="1"/>
  <c r="BW24" i="6" s="1"/>
  <c r="BY54" i="6"/>
  <c r="BR53" i="6"/>
  <c r="BJ53" i="2"/>
  <c r="BL21" i="2" s="1"/>
  <c r="BM21" i="2" s="1"/>
  <c r="BL31" i="2"/>
  <c r="BM31" i="2" s="1"/>
  <c r="BL40" i="2"/>
  <c r="BM40" i="2" s="1"/>
  <c r="BL11" i="2"/>
  <c r="BM11" i="2" s="1"/>
  <c r="BL17" i="2"/>
  <c r="BM17" i="2" s="1"/>
  <c r="BL33" i="2"/>
  <c r="BM33" i="2" s="1"/>
  <c r="BL46" i="2"/>
  <c r="BM46" i="2" s="1"/>
  <c r="BL50" i="2"/>
  <c r="BM50" i="2" s="1"/>
  <c r="BL28" i="2"/>
  <c r="BM28" i="2" s="1"/>
  <c r="BL43" i="2"/>
  <c r="BM43" i="2" s="1"/>
  <c r="BL36" i="2"/>
  <c r="BM36" i="2" s="1"/>
  <c r="BL30" i="2"/>
  <c r="BM30" i="2" s="1"/>
  <c r="BL37" i="2"/>
  <c r="BM37" i="2" s="1"/>
  <c r="BL13" i="2"/>
  <c r="BM13" i="2" s="1"/>
  <c r="BL45" i="2"/>
  <c r="BM45" i="2" s="1"/>
  <c r="BL12" i="2"/>
  <c r="BM12" i="2" s="1"/>
  <c r="BL48" i="2"/>
  <c r="BM48" i="2" s="1"/>
  <c r="BL23" i="2"/>
  <c r="BM23" i="2" s="1"/>
  <c r="BL47" i="2"/>
  <c r="BM47" i="2" s="1"/>
  <c r="BL44" i="2"/>
  <c r="BM44" i="2" s="1"/>
  <c r="BL26" i="2"/>
  <c r="BM26" i="2" s="1"/>
  <c r="BL24" i="2"/>
  <c r="BM24" i="2" s="1"/>
  <c r="BL52" i="2"/>
  <c r="BM52" i="2" s="1"/>
  <c r="BL25" i="2"/>
  <c r="BM25" i="2" s="1"/>
  <c r="BL18" i="2"/>
  <c r="BM18" i="2" s="1"/>
  <c r="BL15" i="2"/>
  <c r="BM15" i="2" s="1"/>
  <c r="BL42" i="2"/>
  <c r="BM42" i="2" s="1"/>
  <c r="BL39" i="2"/>
  <c r="BM39" i="2" s="1"/>
  <c r="BL20" i="2"/>
  <c r="BM20" i="2" s="1"/>
  <c r="BL51" i="2"/>
  <c r="BM51" i="2" s="1"/>
  <c r="BL32" i="2"/>
  <c r="BM32" i="2" s="1"/>
  <c r="BL29" i="2"/>
  <c r="BM29" i="2" s="1"/>
  <c r="BL41" i="2"/>
  <c r="BM41" i="2" s="1"/>
  <c r="BL27" i="2"/>
  <c r="BM27" i="2" s="1"/>
  <c r="BL10" i="2"/>
  <c r="BM10" i="2" s="1"/>
  <c r="BL22" i="2"/>
  <c r="BM22" i="2" s="1"/>
  <c r="BL49" i="2"/>
  <c r="BM49" i="2" s="1"/>
  <c r="BL14" i="2"/>
  <c r="BM14" i="2" s="1"/>
  <c r="BL19" i="2"/>
  <c r="BM19" i="2" s="1"/>
  <c r="BL35" i="2"/>
  <c r="BM35" i="2" s="1"/>
  <c r="BN41" i="2"/>
  <c r="BO41" i="2" s="1"/>
  <c r="BN23" i="2"/>
  <c r="BO23" i="2" s="1"/>
  <c r="BN38" i="2"/>
  <c r="BO38" i="2" s="1"/>
  <c r="BN47" i="2"/>
  <c r="BO47" i="2" s="1"/>
  <c r="BN40" i="2"/>
  <c r="BO40" i="2" s="1"/>
  <c r="BN34" i="2"/>
  <c r="BO34" i="2" s="1"/>
  <c r="BN30" i="2"/>
  <c r="BO30" i="2" s="1"/>
  <c r="BN12" i="2"/>
  <c r="BO12" i="2" s="1"/>
  <c r="BN36" i="2"/>
  <c r="BO36" i="2" s="1"/>
  <c r="BN48" i="2"/>
  <c r="BO48" i="2" s="1"/>
  <c r="BN11" i="2"/>
  <c r="BO11" i="2" s="1"/>
  <c r="BN10" i="2"/>
  <c r="BO10" i="2" s="1"/>
  <c r="BN35" i="2"/>
  <c r="BO35" i="2" s="1"/>
  <c r="BN50" i="2"/>
  <c r="BO50" i="2" s="1"/>
  <c r="BN13" i="2"/>
  <c r="BO13" i="2" s="1"/>
  <c r="BN52" i="2"/>
  <c r="BO52" i="2" s="1"/>
  <c r="BN21" i="2"/>
  <c r="BO21" i="2" s="1"/>
  <c r="BN14" i="2"/>
  <c r="BO14" i="2" s="1"/>
  <c r="BN45" i="2"/>
  <c r="BO45" i="2" s="1"/>
  <c r="BN16" i="2"/>
  <c r="BO16" i="2" s="1"/>
  <c r="BN20" i="2"/>
  <c r="BO20" i="2" s="1"/>
  <c r="BN44" i="2"/>
  <c r="BO44" i="2" s="1"/>
  <c r="BN37" i="2"/>
  <c r="BO37" i="2" s="1"/>
  <c r="BN18" i="2"/>
  <c r="BO18" i="2" s="1"/>
  <c r="BN24" i="2"/>
  <c r="BO24" i="2" s="1"/>
  <c r="BN15" i="2"/>
  <c r="BO15" i="2" s="1"/>
  <c r="BN28" i="2"/>
  <c r="BO28" i="2" s="1"/>
  <c r="BN32" i="2"/>
  <c r="BO32" i="2" s="1"/>
  <c r="BN25" i="2"/>
  <c r="BO25" i="2" s="1"/>
  <c r="BN22" i="2"/>
  <c r="BO22" i="2" s="1"/>
  <c r="BN39" i="2"/>
  <c r="BO39" i="2" s="1"/>
  <c r="BN49" i="2"/>
  <c r="BO49" i="2" s="1"/>
  <c r="BN51" i="2"/>
  <c r="BO51" i="2" s="1"/>
  <c r="BN46" i="2"/>
  <c r="BO46" i="2" s="1"/>
  <c r="BN19" i="2"/>
  <c r="BO19" i="2" s="1"/>
  <c r="BN43" i="2"/>
  <c r="BO43" i="2" s="1"/>
  <c r="BN29" i="2"/>
  <c r="BO29" i="2" s="1"/>
  <c r="BN27" i="2"/>
  <c r="BO27" i="2" s="1"/>
  <c r="BN42" i="2"/>
  <c r="BO42" i="2" s="1"/>
  <c r="BN31" i="2"/>
  <c r="BO31" i="2" s="1"/>
  <c r="BN17" i="2"/>
  <c r="BO17" i="2" s="1"/>
  <c r="BN33" i="2"/>
  <c r="BO33" i="2" s="1"/>
  <c r="BN26" i="2"/>
  <c r="BO26" i="2" s="1"/>
  <c r="AJ36" i="1"/>
  <c r="BW41" i="6" l="1"/>
  <c r="BY41" i="6" s="1"/>
  <c r="BW28" i="6"/>
  <c r="BY28" i="6" s="1"/>
  <c r="BW26" i="6"/>
  <c r="BY26" i="6" s="1"/>
  <c r="BW13" i="6"/>
  <c r="BY13" i="6" s="1"/>
  <c r="BW20" i="6"/>
  <c r="BY20" i="6" s="1"/>
  <c r="BW33" i="6"/>
  <c r="BY33" i="6" s="1"/>
  <c r="BW29" i="6"/>
  <c r="BY29" i="6" s="1"/>
  <c r="BW44" i="6"/>
  <c r="BY44" i="6" s="1"/>
  <c r="BW48" i="6"/>
  <c r="BY48" i="6" s="1"/>
  <c r="BW31" i="6"/>
  <c r="BY31" i="6" s="1"/>
  <c r="BW12" i="6"/>
  <c r="BY12" i="6" s="1"/>
  <c r="BW16" i="6"/>
  <c r="BY16" i="6" s="1"/>
  <c r="BW35" i="6"/>
  <c r="BY35" i="6" s="1"/>
  <c r="BW10" i="6"/>
  <c r="BY10" i="6" s="1"/>
  <c r="BW23" i="6"/>
  <c r="BY23" i="6" s="1"/>
  <c r="BW50" i="6"/>
  <c r="BY50" i="6" s="1"/>
  <c r="BW30" i="6"/>
  <c r="BY30" i="6" s="1"/>
  <c r="BW11" i="6"/>
  <c r="BY11" i="6" s="1"/>
  <c r="BW34" i="6"/>
  <c r="BW38" i="6"/>
  <c r="BW36" i="6"/>
  <c r="BY24" i="6"/>
  <c r="BW52" i="6"/>
  <c r="BW14" i="6"/>
  <c r="BW21" i="6"/>
  <c r="BW51" i="6"/>
  <c r="BW32" i="6"/>
  <c r="BW43" i="6"/>
  <c r="BW39" i="6"/>
  <c r="BW19" i="6"/>
  <c r="BW42" i="6"/>
  <c r="BW46" i="6"/>
  <c r="BW27" i="6"/>
  <c r="BW49" i="6"/>
  <c r="BW18" i="6"/>
  <c r="BW45" i="6"/>
  <c r="BW15" i="6"/>
  <c r="BW37" i="6"/>
  <c r="BW40" i="6"/>
  <c r="BW17" i="6"/>
  <c r="BW22" i="6"/>
  <c r="BW25" i="6"/>
  <c r="BW47" i="6"/>
  <c r="BQ29" i="2"/>
  <c r="BS29" i="2" s="1"/>
  <c r="BV29" i="2" s="1"/>
  <c r="BQ44" i="2"/>
  <c r="BS44" i="2" s="1"/>
  <c r="BV44" i="2" s="1"/>
  <c r="BQ46" i="2"/>
  <c r="BS46" i="2" s="1"/>
  <c r="BV46" i="2" s="1"/>
  <c r="BQ51" i="2"/>
  <c r="BS51" i="2" s="1"/>
  <c r="BV51" i="2" s="1"/>
  <c r="BQ20" i="2"/>
  <c r="BS20" i="2" s="1"/>
  <c r="BV20" i="2" s="1"/>
  <c r="BQ12" i="2"/>
  <c r="BS12" i="2" s="1"/>
  <c r="BV12" i="2" s="1"/>
  <c r="BQ39" i="2"/>
  <c r="BS39" i="2" s="1"/>
  <c r="BV39" i="2" s="1"/>
  <c r="BL16" i="2"/>
  <c r="BM16" i="2" s="1"/>
  <c r="BQ16" i="2" s="1"/>
  <c r="BS16" i="2" s="1"/>
  <c r="BV16" i="2" s="1"/>
  <c r="BQ33" i="2"/>
  <c r="BS33" i="2" s="1"/>
  <c r="BV33" i="2" s="1"/>
  <c r="BQ48" i="2"/>
  <c r="BS48" i="2" s="1"/>
  <c r="BV48" i="2" s="1"/>
  <c r="BQ45" i="2"/>
  <c r="BS45" i="2" s="1"/>
  <c r="BV45" i="2" s="1"/>
  <c r="BQ14" i="2"/>
  <c r="BS14" i="2" s="1"/>
  <c r="BV14" i="2" s="1"/>
  <c r="BQ22" i="2"/>
  <c r="BS22" i="2" s="1"/>
  <c r="BV22" i="2" s="1"/>
  <c r="BL38" i="2"/>
  <c r="BM38" i="2" s="1"/>
  <c r="BQ38" i="2" s="1"/>
  <c r="BS38" i="2" s="1"/>
  <c r="BV38" i="2" s="1"/>
  <c r="BQ17" i="2"/>
  <c r="BS17" i="2" s="1"/>
  <c r="BV17" i="2" s="1"/>
  <c r="BQ40" i="2"/>
  <c r="BS40" i="2" s="1"/>
  <c r="BV40" i="2" s="1"/>
  <c r="BQ25" i="2"/>
  <c r="BS25" i="2" s="1"/>
  <c r="BV25" i="2" s="1"/>
  <c r="BL34" i="2"/>
  <c r="BM34" i="2" s="1"/>
  <c r="BQ49" i="2"/>
  <c r="BS49" i="2" s="1"/>
  <c r="BV49" i="2" s="1"/>
  <c r="BQ50" i="2"/>
  <c r="BS50" i="2" s="1"/>
  <c r="BV50" i="2" s="1"/>
  <c r="BQ32" i="2"/>
  <c r="BS32" i="2" s="1"/>
  <c r="BV32" i="2" s="1"/>
  <c r="BQ11" i="2"/>
  <c r="BS11" i="2" s="1"/>
  <c r="BV11" i="2" s="1"/>
  <c r="BQ19" i="2"/>
  <c r="BS19" i="2" s="1"/>
  <c r="BV19" i="2" s="1"/>
  <c r="BQ42" i="2"/>
  <c r="BS42" i="2" s="1"/>
  <c r="BV42" i="2" s="1"/>
  <c r="BQ15" i="2"/>
  <c r="BS15" i="2" s="1"/>
  <c r="BV15" i="2" s="1"/>
  <c r="BQ13" i="2"/>
  <c r="BS13" i="2" s="1"/>
  <c r="BV13" i="2" s="1"/>
  <c r="BQ31" i="2"/>
  <c r="BS31" i="2" s="1"/>
  <c r="BV31" i="2" s="1"/>
  <c r="BQ18" i="2"/>
  <c r="BS18" i="2" s="1"/>
  <c r="BV18" i="2" s="1"/>
  <c r="BQ37" i="2"/>
  <c r="BS37" i="2" s="1"/>
  <c r="BV37" i="2" s="1"/>
  <c r="BQ47" i="2"/>
  <c r="BS47" i="2" s="1"/>
  <c r="BV47" i="2" s="1"/>
  <c r="BQ30" i="2"/>
  <c r="BS30" i="2" s="1"/>
  <c r="BV30" i="2" s="1"/>
  <c r="BQ36" i="2"/>
  <c r="BS36" i="2" s="1"/>
  <c r="BV36" i="2" s="1"/>
  <c r="BQ23" i="2"/>
  <c r="BS23" i="2" s="1"/>
  <c r="BV23" i="2" s="1"/>
  <c r="BQ35" i="2"/>
  <c r="BS35" i="2" s="1"/>
  <c r="BV35" i="2" s="1"/>
  <c r="BQ10" i="2"/>
  <c r="BS10" i="2" s="1"/>
  <c r="BQ27" i="2"/>
  <c r="BS27" i="2" s="1"/>
  <c r="BV27" i="2" s="1"/>
  <c r="BQ24" i="2"/>
  <c r="BS24" i="2" s="1"/>
  <c r="BV24" i="2" s="1"/>
  <c r="BQ43" i="2"/>
  <c r="BS43" i="2" s="1"/>
  <c r="BV43" i="2" s="1"/>
  <c r="BQ21" i="2"/>
  <c r="BS21" i="2" s="1"/>
  <c r="BV21" i="2" s="1"/>
  <c r="BQ52" i="2"/>
  <c r="BS52" i="2" s="1"/>
  <c r="BV52" i="2" s="1"/>
  <c r="BQ41" i="2"/>
  <c r="BS41" i="2" s="1"/>
  <c r="BV41" i="2" s="1"/>
  <c r="BQ26" i="2"/>
  <c r="BS26" i="2" s="1"/>
  <c r="BV26" i="2" s="1"/>
  <c r="BQ28" i="2"/>
  <c r="BS28" i="2" s="1"/>
  <c r="BV28" i="2" s="1"/>
  <c r="BO53" i="2"/>
  <c r="AJ19" i="1"/>
  <c r="CC28" i="6" l="1"/>
  <c r="CF28" i="6"/>
  <c r="CG28" i="6"/>
  <c r="CB16" i="6"/>
  <c r="CG16" i="6"/>
  <c r="CF16" i="6"/>
  <c r="CF12" i="6"/>
  <c r="CG12" i="6"/>
  <c r="CC23" i="6"/>
  <c r="CF23" i="6"/>
  <c r="CG23" i="6"/>
  <c r="CC13" i="6"/>
  <c r="CF13" i="6"/>
  <c r="CG13" i="6"/>
  <c r="CF48" i="6"/>
  <c r="CG48" i="6"/>
  <c r="BX10" i="6"/>
  <c r="CB10" i="6"/>
  <c r="CC30" i="6"/>
  <c r="CG30" i="6"/>
  <c r="CF30" i="6"/>
  <c r="CC33" i="6"/>
  <c r="CG33" i="6"/>
  <c r="CF33" i="6"/>
  <c r="CF29" i="6"/>
  <c r="CG29" i="6"/>
  <c r="CF11" i="6"/>
  <c r="CG11" i="6"/>
  <c r="CB31" i="6"/>
  <c r="CG31" i="6"/>
  <c r="CF31" i="6"/>
  <c r="CC20" i="6"/>
  <c r="CG20" i="6"/>
  <c r="CF20" i="6"/>
  <c r="CC24" i="6"/>
  <c r="CF24" i="6"/>
  <c r="CG24" i="6"/>
  <c r="CB50" i="6"/>
  <c r="CF50" i="6"/>
  <c r="CG50" i="6"/>
  <c r="CB41" i="6"/>
  <c r="CF41" i="6"/>
  <c r="CG41" i="6"/>
  <c r="CB26" i="6"/>
  <c r="CF26" i="6"/>
  <c r="CG26" i="6"/>
  <c r="CC44" i="6"/>
  <c r="CG44" i="6"/>
  <c r="CF44" i="6"/>
  <c r="CF35" i="6"/>
  <c r="CG35" i="6"/>
  <c r="CB20" i="6"/>
  <c r="BX33" i="6"/>
  <c r="BX13" i="6"/>
  <c r="CB33" i="6"/>
  <c r="CB13" i="6"/>
  <c r="CC16" i="6"/>
  <c r="CB24" i="6"/>
  <c r="BX30" i="6"/>
  <c r="BX24" i="6"/>
  <c r="CB30" i="6"/>
  <c r="CC35" i="6"/>
  <c r="CB35" i="6"/>
  <c r="BX35" i="6"/>
  <c r="CC48" i="6"/>
  <c r="CB48" i="6"/>
  <c r="BX48" i="6"/>
  <c r="CB12" i="6"/>
  <c r="BX12" i="6"/>
  <c r="CC29" i="6"/>
  <c r="CB29" i="6"/>
  <c r="BX29" i="6"/>
  <c r="BX11" i="6"/>
  <c r="CB11" i="6"/>
  <c r="CC41" i="6"/>
  <c r="BX44" i="6"/>
  <c r="CB44" i="6"/>
  <c r="BX16" i="6"/>
  <c r="BX41" i="6"/>
  <c r="CB23" i="6"/>
  <c r="BX28" i="6"/>
  <c r="BX23" i="6"/>
  <c r="BX20" i="6"/>
  <c r="CB28" i="6"/>
  <c r="BY37" i="6"/>
  <c r="BY19" i="6"/>
  <c r="BY15" i="6"/>
  <c r="BY39" i="6"/>
  <c r="BY36" i="6"/>
  <c r="CC31" i="6"/>
  <c r="BY45" i="6"/>
  <c r="BY38" i="6"/>
  <c r="BY47" i="6"/>
  <c r="CC10" i="6"/>
  <c r="BY34" i="6"/>
  <c r="BY25" i="6"/>
  <c r="CC26" i="6"/>
  <c r="BY43" i="6"/>
  <c r="BX31" i="6"/>
  <c r="BY22" i="6"/>
  <c r="BY32" i="6"/>
  <c r="CC50" i="6"/>
  <c r="BY17" i="6"/>
  <c r="BY18" i="6"/>
  <c r="BY51" i="6"/>
  <c r="BX50" i="6"/>
  <c r="BX26" i="6"/>
  <c r="BY49" i="6"/>
  <c r="BY21" i="6"/>
  <c r="CC11" i="6"/>
  <c r="CC12" i="6"/>
  <c r="BY27" i="6"/>
  <c r="BY14" i="6"/>
  <c r="BY46" i="6"/>
  <c r="BY52" i="6"/>
  <c r="BY40" i="6"/>
  <c r="BY42" i="6"/>
  <c r="BM53" i="2"/>
  <c r="BQ34" i="2"/>
  <c r="BS34" i="2" s="1"/>
  <c r="BV34" i="2" s="1"/>
  <c r="BV10" i="2"/>
  <c r="BS53" i="2"/>
  <c r="BV53" i="2" s="1"/>
  <c r="BQ53" i="2"/>
  <c r="BQ54" i="2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9" i="1"/>
  <c r="F34" i="1"/>
  <c r="F35" i="1"/>
  <c r="F36" i="1"/>
  <c r="F37" i="1"/>
  <c r="F38" i="1"/>
  <c r="F39" i="1"/>
  <c r="F40" i="1"/>
  <c r="F41" i="1"/>
  <c r="F42" i="1"/>
  <c r="F43" i="1"/>
  <c r="F44" i="1"/>
  <c r="CE30" i="6" l="1"/>
  <c r="CE29" i="6"/>
  <c r="CE33" i="6"/>
  <c r="CE44" i="6"/>
  <c r="CE31" i="6"/>
  <c r="CE16" i="6"/>
  <c r="CE28" i="6"/>
  <c r="CF27" i="6"/>
  <c r="CG27" i="6"/>
  <c r="CC22" i="6"/>
  <c r="CG22" i="6"/>
  <c r="CF22" i="6"/>
  <c r="CC39" i="6"/>
  <c r="CF39" i="6"/>
  <c r="CG39" i="6"/>
  <c r="CD41" i="6"/>
  <c r="CE20" i="6"/>
  <c r="CD10" i="6"/>
  <c r="CG10" i="6"/>
  <c r="CD20" i="6"/>
  <c r="CE12" i="6"/>
  <c r="CG19" i="6"/>
  <c r="CF19" i="6"/>
  <c r="CG21" i="6"/>
  <c r="CF21" i="6"/>
  <c r="CF37" i="6"/>
  <c r="CG37" i="6"/>
  <c r="CD35" i="6"/>
  <c r="CD33" i="6"/>
  <c r="CE48" i="6"/>
  <c r="CD12" i="6"/>
  <c r="CF15" i="6"/>
  <c r="CG15" i="6"/>
  <c r="CD48" i="6"/>
  <c r="CD44" i="6"/>
  <c r="CE50" i="6"/>
  <c r="CD31" i="6"/>
  <c r="CC43" i="6"/>
  <c r="CG43" i="6"/>
  <c r="CF43" i="6"/>
  <c r="CE13" i="6"/>
  <c r="CD16" i="6"/>
  <c r="CG34" i="6"/>
  <c r="CF34" i="6"/>
  <c r="CC42" i="6"/>
  <c r="CG42" i="6"/>
  <c r="CF42" i="6"/>
  <c r="CC51" i="6"/>
  <c r="CF51" i="6"/>
  <c r="CG51" i="6"/>
  <c r="CF47" i="6"/>
  <c r="CG47" i="6"/>
  <c r="CD30" i="6"/>
  <c r="CD13" i="6"/>
  <c r="CE35" i="6"/>
  <c r="CC49" i="6"/>
  <c r="CF49" i="6"/>
  <c r="CG49" i="6"/>
  <c r="CD50" i="6"/>
  <c r="CG18" i="6"/>
  <c r="CF18" i="6"/>
  <c r="CF52" i="6"/>
  <c r="CG52" i="6"/>
  <c r="CE26" i="6"/>
  <c r="CE11" i="6"/>
  <c r="CD26" i="6"/>
  <c r="CD24" i="6"/>
  <c r="CD11" i="6"/>
  <c r="CE23" i="6"/>
  <c r="CD28" i="6"/>
  <c r="CE41" i="6"/>
  <c r="CF25" i="6"/>
  <c r="CG25" i="6"/>
  <c r="CC40" i="6"/>
  <c r="CF40" i="6"/>
  <c r="CG40" i="6"/>
  <c r="CC38" i="6"/>
  <c r="CF38" i="6"/>
  <c r="CG38" i="6"/>
  <c r="CF17" i="6"/>
  <c r="CG17" i="6"/>
  <c r="CC45" i="6"/>
  <c r="CG45" i="6"/>
  <c r="CF45" i="6"/>
  <c r="CE24" i="6"/>
  <c r="CC46" i="6"/>
  <c r="CG46" i="6"/>
  <c r="CF46" i="6"/>
  <c r="CC14" i="6"/>
  <c r="CF14" i="6"/>
  <c r="CG14" i="6"/>
  <c r="CG32" i="6"/>
  <c r="CF32" i="6"/>
  <c r="CF36" i="6"/>
  <c r="CG36" i="6"/>
  <c r="CD29" i="6"/>
  <c r="CF10" i="6"/>
  <c r="CD23" i="6"/>
  <c r="CB18" i="6"/>
  <c r="BX18" i="6"/>
  <c r="BX36" i="6"/>
  <c r="CB36" i="6"/>
  <c r="CC36" i="6"/>
  <c r="BX32" i="6"/>
  <c r="CB32" i="6"/>
  <c r="CB15" i="6"/>
  <c r="BX15" i="6"/>
  <c r="BX27" i="6"/>
  <c r="CB27" i="6"/>
  <c r="CB25" i="6"/>
  <c r="BX25" i="6"/>
  <c r="CC25" i="6"/>
  <c r="CB34" i="6"/>
  <c r="BX34" i="6"/>
  <c r="CC32" i="6"/>
  <c r="CC15" i="6"/>
  <c r="CC27" i="6"/>
  <c r="CB17" i="6"/>
  <c r="BX17" i="6"/>
  <c r="CB39" i="6"/>
  <c r="BX39" i="6"/>
  <c r="BX21" i="6"/>
  <c r="CB21" i="6"/>
  <c r="CC21" i="6"/>
  <c r="CB19" i="6"/>
  <c r="BX19" i="6"/>
  <c r="CC18" i="6"/>
  <c r="BY53" i="6"/>
  <c r="CC19" i="6"/>
  <c r="CB42" i="6"/>
  <c r="BX42" i="6"/>
  <c r="BX40" i="6"/>
  <c r="CB40" i="6"/>
  <c r="CC34" i="6"/>
  <c r="CB49" i="6"/>
  <c r="BX49" i="6"/>
  <c r="BX22" i="6"/>
  <c r="CB22" i="6"/>
  <c r="BX37" i="6"/>
  <c r="CB37" i="6"/>
  <c r="CC17" i="6"/>
  <c r="CB52" i="6"/>
  <c r="BX52" i="6"/>
  <c r="BX47" i="6"/>
  <c r="CB47" i="6"/>
  <c r="CC52" i="6"/>
  <c r="CC47" i="6"/>
  <c r="CB46" i="6"/>
  <c r="BX46" i="6"/>
  <c r="BX38" i="6"/>
  <c r="CB38" i="6"/>
  <c r="CB14" i="6"/>
  <c r="BX14" i="6"/>
  <c r="BX51" i="6"/>
  <c r="CB51" i="6"/>
  <c r="CB43" i="6"/>
  <c r="BX43" i="6"/>
  <c r="CB45" i="6"/>
  <c r="BX45" i="6"/>
  <c r="CC37" i="6"/>
  <c r="AQ36" i="1"/>
  <c r="AQ6" i="1"/>
  <c r="AR43" i="1"/>
  <c r="AR44" i="1"/>
  <c r="AP8" i="1"/>
  <c r="AQ9" i="1"/>
  <c r="AQ10" i="1"/>
  <c r="AQ11" i="1"/>
  <c r="AQ12" i="1"/>
  <c r="AP13" i="1"/>
  <c r="AP14" i="1"/>
  <c r="AQ15" i="1"/>
  <c r="AQ16" i="1"/>
  <c r="AR17" i="1"/>
  <c r="AQ18" i="1"/>
  <c r="AR45" i="1"/>
  <c r="AR46" i="1"/>
  <c r="AP20" i="1"/>
  <c r="AQ21" i="1"/>
  <c r="AQ22" i="1"/>
  <c r="AP23" i="1"/>
  <c r="AP24" i="1"/>
  <c r="AQ25" i="1"/>
  <c r="AQ27" i="1"/>
  <c r="AQ28" i="1"/>
  <c r="AR29" i="1"/>
  <c r="AQ30" i="1"/>
  <c r="AQ31" i="1"/>
  <c r="AQ32" i="1"/>
  <c r="AP33" i="1"/>
  <c r="AP19" i="1"/>
  <c r="AQ34" i="1"/>
  <c r="AQ35" i="1"/>
  <c r="AP37" i="1"/>
  <c r="AP38" i="1"/>
  <c r="AR39" i="1"/>
  <c r="AQ40" i="1"/>
  <c r="AR41" i="1"/>
  <c r="AQ42" i="1"/>
  <c r="AQ5" i="1"/>
  <c r="CE19" i="6" l="1"/>
  <c r="CE34" i="6"/>
  <c r="CE22" i="6"/>
  <c r="CE46" i="6"/>
  <c r="CE18" i="6"/>
  <c r="CE49" i="6"/>
  <c r="CD52" i="6"/>
  <c r="CE43" i="6"/>
  <c r="CD17" i="6"/>
  <c r="CE42" i="6"/>
  <c r="CE52" i="6"/>
  <c r="CD49" i="6"/>
  <c r="CD34" i="6"/>
  <c r="CE21" i="6"/>
  <c r="CD21" i="6"/>
  <c r="CE39" i="6"/>
  <c r="CD14" i="6"/>
  <c r="CE47" i="6"/>
  <c r="CE15" i="6"/>
  <c r="CD39" i="6"/>
  <c r="BZ53" i="6"/>
  <c r="CE17" i="6"/>
  <c r="CD18" i="6"/>
  <c r="CD47" i="6"/>
  <c r="CD15" i="6"/>
  <c r="CD19" i="6"/>
  <c r="CE25" i="6"/>
  <c r="CD46" i="6"/>
  <c r="CE38" i="6"/>
  <c r="CE51" i="6"/>
  <c r="CD22" i="6"/>
  <c r="CC53" i="6"/>
  <c r="CD38" i="6"/>
  <c r="CD51" i="6"/>
  <c r="CD43" i="6"/>
  <c r="CE36" i="6"/>
  <c r="CA53" i="6"/>
  <c r="CG53" i="6"/>
  <c r="CD25" i="6"/>
  <c r="CE10" i="6"/>
  <c r="CF53" i="6"/>
  <c r="CE54" i="6"/>
  <c r="CD36" i="6"/>
  <c r="CE32" i="6"/>
  <c r="CE45" i="6"/>
  <c r="CD42" i="6"/>
  <c r="CE37" i="6"/>
  <c r="CE27" i="6"/>
  <c r="CE14" i="6"/>
  <c r="CE40" i="6"/>
  <c r="CD32" i="6"/>
  <c r="CD45" i="6"/>
  <c r="CD40" i="6"/>
  <c r="CD37" i="6"/>
  <c r="CD27" i="6"/>
  <c r="BX53" i="6"/>
  <c r="CB53" i="6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7" i="1"/>
  <c r="AJ38" i="1"/>
  <c r="AJ39" i="1"/>
  <c r="AJ40" i="1"/>
  <c r="AJ41" i="1"/>
  <c r="AJ42" i="1"/>
  <c r="AL5" i="1"/>
  <c r="AL41" i="1"/>
  <c r="AL32" i="1"/>
  <c r="AL33" i="1"/>
  <c r="AL34" i="1"/>
  <c r="AL35" i="1"/>
  <c r="AL30" i="1"/>
  <c r="AL46" i="1"/>
  <c r="AL47" i="1"/>
  <c r="AL20" i="1"/>
  <c r="AL21" i="1"/>
  <c r="AL22" i="1"/>
  <c r="AL23" i="1"/>
  <c r="AL24" i="1"/>
  <c r="AL25" i="1"/>
  <c r="AL26" i="1"/>
  <c r="AL27" i="1"/>
  <c r="AL28" i="1"/>
  <c r="AL45" i="1"/>
  <c r="AL13" i="1"/>
  <c r="AL9" i="1"/>
  <c r="AL10" i="1"/>
  <c r="AL11" i="1"/>
  <c r="AL8" i="1"/>
  <c r="AK41" i="1"/>
  <c r="AK39" i="1"/>
  <c r="AK36" i="1"/>
  <c r="AK33" i="1"/>
  <c r="AK19" i="1"/>
  <c r="AK34" i="1"/>
  <c r="AK35" i="1"/>
  <c r="AK32" i="1"/>
  <c r="AK21" i="1"/>
  <c r="AK22" i="1"/>
  <c r="AK23" i="1"/>
  <c r="AK24" i="1"/>
  <c r="AK25" i="1"/>
  <c r="AK26" i="1"/>
  <c r="AK27" i="1"/>
  <c r="AK28" i="1"/>
  <c r="AK29" i="1"/>
  <c r="AK30" i="1"/>
  <c r="AK20" i="1"/>
  <c r="AK44" i="1"/>
  <c r="AK8" i="1"/>
  <c r="AK9" i="1"/>
  <c r="AK10" i="1"/>
  <c r="AK11" i="1"/>
  <c r="AK12" i="1"/>
  <c r="AK13" i="1"/>
  <c r="AK43" i="1"/>
  <c r="AK5" i="1"/>
  <c r="BZ54" i="6" l="1"/>
  <c r="CD53" i="6"/>
  <c r="CE53" i="6"/>
  <c r="F5" i="1"/>
  <c r="AM42" i="1"/>
  <c r="AN42" i="1" s="1"/>
  <c r="AM6" i="1"/>
  <c r="AN6" i="1" s="1"/>
  <c r="AM7" i="1"/>
  <c r="AN7" i="1" s="1"/>
  <c r="AM43" i="1"/>
  <c r="AN43" i="1" s="1"/>
  <c r="AM44" i="1"/>
  <c r="AM8" i="1"/>
  <c r="AM9" i="1"/>
  <c r="AM10" i="1"/>
  <c r="AN10" i="1" s="1"/>
  <c r="AM11" i="1"/>
  <c r="AM12" i="1"/>
  <c r="AM13" i="1"/>
  <c r="AM14" i="1"/>
  <c r="AM15" i="1"/>
  <c r="AM16" i="1"/>
  <c r="AM17" i="1"/>
  <c r="AM18" i="1"/>
  <c r="AM45" i="1"/>
  <c r="AM46" i="1"/>
  <c r="AM47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19" i="1"/>
  <c r="AM34" i="1"/>
  <c r="AM35" i="1"/>
  <c r="AM36" i="1"/>
  <c r="AM37" i="1"/>
  <c r="AN37" i="1" s="1"/>
  <c r="AM38" i="1"/>
  <c r="AN38" i="1" s="1"/>
  <c r="AM39" i="1"/>
  <c r="AN39" i="1" s="1"/>
  <c r="AM40" i="1"/>
  <c r="AM41" i="1"/>
  <c r="AN35" i="1" l="1"/>
  <c r="AN28" i="1"/>
  <c r="AN20" i="1"/>
  <c r="AN14" i="1"/>
  <c r="AN32" i="1"/>
  <c r="AN24" i="1"/>
  <c r="AN18" i="1"/>
  <c r="AN41" i="1"/>
  <c r="AN36" i="1"/>
  <c r="AN33" i="1"/>
  <c r="AN29" i="1"/>
  <c r="AN25" i="1"/>
  <c r="AN21" i="1"/>
  <c r="AN45" i="1"/>
  <c r="AN15" i="1"/>
  <c r="AN11" i="1"/>
  <c r="AN44" i="1"/>
  <c r="AN34" i="1"/>
  <c r="AN27" i="1"/>
  <c r="AN47" i="1"/>
  <c r="AN13" i="1"/>
  <c r="AN19" i="1"/>
  <c r="AN30" i="1"/>
  <c r="AN26" i="1"/>
  <c r="AN22" i="1"/>
  <c r="AN46" i="1"/>
  <c r="AN16" i="1"/>
  <c r="AN12" i="1"/>
  <c r="AN8" i="1"/>
  <c r="AN5" i="1"/>
  <c r="AN31" i="1"/>
  <c r="AN23" i="1"/>
  <c r="AN17" i="1"/>
  <c r="AN9" i="1"/>
  <c r="AN40" i="1"/>
</calcChain>
</file>

<file path=xl/sharedStrings.xml><?xml version="1.0" encoding="utf-8"?>
<sst xmlns="http://schemas.openxmlformats.org/spreadsheetml/2006/main" count="1785" uniqueCount="308">
  <si>
    <t>Наименование медицинской организации</t>
  </si>
  <si>
    <t>Сумма баллов</t>
  </si>
  <si>
    <r>
      <rPr>
        <b/>
        <sz val="9"/>
        <color theme="1"/>
        <rFont val="Times New Roman"/>
        <family val="1"/>
        <charset val="204"/>
      </rPr>
      <t>Блок 1</t>
    </r>
    <r>
      <rPr>
        <sz val="9"/>
        <color theme="1"/>
        <rFont val="Times New Roman"/>
        <family val="1"/>
        <charset val="204"/>
      </rPr>
      <t>. Взрослое население</t>
    </r>
  </si>
  <si>
    <r>
      <rPr>
        <b/>
        <sz val="9"/>
        <color theme="1"/>
        <rFont val="Times New Roman"/>
        <family val="1"/>
        <charset val="204"/>
      </rPr>
      <t>Блок 2</t>
    </r>
    <r>
      <rPr>
        <sz val="9"/>
        <color theme="1"/>
        <rFont val="Times New Roman"/>
        <family val="1"/>
        <charset val="204"/>
      </rPr>
      <t>. Детское население</t>
    </r>
  </si>
  <si>
    <r>
      <t>Выполнение показателей результативности для Б</t>
    </r>
    <r>
      <rPr>
        <b/>
        <sz val="10"/>
        <color theme="1"/>
        <rFont val="Times New Roman"/>
        <family val="1"/>
        <charset val="204"/>
      </rPr>
      <t>лока 1</t>
    </r>
    <r>
      <rPr>
        <sz val="10"/>
        <color theme="1"/>
        <rFont val="Times New Roman"/>
        <family val="1"/>
        <charset val="204"/>
      </rPr>
      <t xml:space="preserve"> </t>
    </r>
  </si>
  <si>
    <r>
      <t>Выполнение показателей результативности для Б</t>
    </r>
    <r>
      <rPr>
        <b/>
        <sz val="10"/>
        <color theme="1"/>
        <rFont val="Times New Roman"/>
        <family val="1"/>
        <charset val="204"/>
      </rPr>
      <t>лока 2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</si>
  <si>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Выполнение показателей результативности для </t>
    </r>
    <r>
      <rPr>
        <b/>
        <sz val="9"/>
        <color theme="1"/>
        <rFont val="Times New Roman"/>
        <family val="1"/>
        <charset val="204"/>
      </rPr>
      <t>Блока 3</t>
    </r>
    <r>
      <rPr>
        <sz val="9"/>
        <color theme="1"/>
        <rFont val="Times New Roman"/>
        <family val="1"/>
        <charset val="204"/>
      </rPr>
      <t xml:space="preserve"> </t>
    </r>
  </si>
  <si>
    <t>Распределение МО по группам в зависимости от выполнения показателей</t>
  </si>
  <si>
    <r>
      <rPr>
        <b/>
        <sz val="9"/>
        <color theme="1"/>
        <rFont val="Times New Roman"/>
        <family val="1"/>
        <charset val="204"/>
      </rPr>
      <t>Блок 3.</t>
    </r>
    <r>
      <rPr>
        <sz val="9"/>
        <color theme="1"/>
        <rFont val="Times New Roman"/>
        <family val="1"/>
        <charset val="204"/>
      </rPr>
      <t xml:space="preserve"> Акушерско-гинекологическая помощь</t>
    </r>
  </si>
  <si>
    <t>ОГАУЗ «Александровская РБ»</t>
  </si>
  <si>
    <t>ОГБУЗ «Асиновская РБ»</t>
  </si>
  <si>
    <t>ОГБУЗ «Бакчарская РБ»</t>
  </si>
  <si>
    <t>ОГБУЗ «Верхнекетская РБ»</t>
  </si>
  <si>
    <t>ОГБУЗ «Зырянская районная больница»</t>
  </si>
  <si>
    <t>ОГБУЗ «Каргасокская РБ»</t>
  </si>
  <si>
    <t>ОГАУЗ «Кожевниковская РБ»</t>
  </si>
  <si>
    <t>ОГАУЗ «Колпашевская РБ»</t>
  </si>
  <si>
    <t>ОГАУЗ «Кривошеинская РБ»</t>
  </si>
  <si>
    <t>ОГБУЗ «Молчановская районная больница»</t>
  </si>
  <si>
    <t>ОГАУЗ «Моряковская УБ им.В.С.Демьянова»</t>
  </si>
  <si>
    <t>ОГБУЗ «Парабельская РБ»</t>
  </si>
  <si>
    <t>ОГБУЗ «Первомайская РБ»</t>
  </si>
  <si>
    <t>ОГАУЗ «Стрежевская ГБ»</t>
  </si>
  <si>
    <t>ОГБУЗ «Тегульдетская РБ»</t>
  </si>
  <si>
    <t>ОГБУЗ «Чаинская РБ»</t>
  </si>
  <si>
    <t>ОГАУЗ «Шегарская РБ»</t>
  </si>
  <si>
    <t>ОГАУЗ «Больница № 2»</t>
  </si>
  <si>
    <t>ОГАУЗ «ГКБ № 3 им. Б.И.Альперовича»</t>
  </si>
  <si>
    <t>ОГАУЗ «МСЧ «Строитель»</t>
  </si>
  <si>
    <t>ОГАУЗ «Светленская РБ»</t>
  </si>
  <si>
    <t>ОГАУЗ «Томская РБ»</t>
  </si>
  <si>
    <t>ОГАУЗ «Межвузовская поликлиника»</t>
  </si>
  <si>
    <t>ОГБУЗ «МСЧ № 1»</t>
  </si>
  <si>
    <t>ОГБУЗ «Медико-санитарная часть № 2»</t>
  </si>
  <si>
    <t>ОГАУЗ «Поликлиника № 1»</t>
  </si>
  <si>
    <t>ОГАУЗ «Поликлиника № 4»</t>
  </si>
  <si>
    <t>ОГАУЗ «Поликлиника № 8»</t>
  </si>
  <si>
    <t>ОГАУЗ «Поликлиника № 10»</t>
  </si>
  <si>
    <t>ОГАУЗ «Детская больница № 1»</t>
  </si>
  <si>
    <t>ОГАУЗ «Детская городская больница № 2»</t>
  </si>
  <si>
    <t>ОГАУЗ «Роддом № 1»</t>
  </si>
  <si>
    <t>ОГАУЗ «Родильный дом им. Н.А.Семашко»</t>
  </si>
  <si>
    <t>ОГАУЗ «Роддом № 4»</t>
  </si>
  <si>
    <t>ФГБОУ ВО СибГМУ Минздрава России</t>
  </si>
  <si>
    <t>ФГБУ СибФНКЦ ФМБА России</t>
  </si>
  <si>
    <t>ФКУЗ «МСЧ МВД России по Томской области»</t>
  </si>
  <si>
    <t>ООО «СибМедЦентр»</t>
  </si>
  <si>
    <t xml:space="preserve">ООО «ЦСМ» </t>
  </si>
  <si>
    <t>ООО «ЦКБ»</t>
  </si>
  <si>
    <t>ОГАУЗ «Лоскутовская РП»</t>
  </si>
  <si>
    <t>х</t>
  </si>
  <si>
    <t>Фактически выполненное значение показателей (выполненным считается показатель со значением 0,5 и более баллов)</t>
  </si>
  <si>
    <t>В целом по МО</t>
  </si>
  <si>
    <t>Максимальная сумма баллов для выполнения</t>
  </si>
  <si>
    <r>
      <rPr>
        <b/>
        <sz val="9"/>
        <color theme="1"/>
        <rFont val="Times New Roman"/>
        <family val="1"/>
        <charset val="204"/>
      </rPr>
      <t xml:space="preserve">Блок 2. </t>
    </r>
    <r>
      <rPr>
        <sz val="9"/>
        <color theme="1"/>
        <rFont val="Times New Roman"/>
        <family val="1"/>
        <charset val="204"/>
      </rPr>
      <t>Детское население (от 0 до 17 лет включительно)</t>
    </r>
  </si>
  <si>
    <r>
      <rPr>
        <b/>
        <sz val="9"/>
        <color theme="1"/>
        <rFont val="Times New Roman"/>
        <family val="1"/>
        <charset val="204"/>
      </rPr>
      <t>Блок 3</t>
    </r>
    <r>
      <rPr>
        <sz val="9"/>
        <color theme="1"/>
        <rFont val="Times New Roman"/>
        <family val="1"/>
        <charset val="204"/>
      </rPr>
      <t>. Акушерско-гинекологическая помощь</t>
    </r>
  </si>
  <si>
    <t>Кол-во выполненных показателей</t>
  </si>
  <si>
    <t>Кол-во показателей к выполнению</t>
  </si>
  <si>
    <t>% набранных баллов</t>
  </si>
  <si>
    <r>
      <rPr>
        <b/>
        <sz val="9"/>
        <color theme="1"/>
        <rFont val="Times New Roman"/>
        <family val="1"/>
        <charset val="204"/>
      </rPr>
      <t>Блок 1</t>
    </r>
    <r>
      <rPr>
        <sz val="9"/>
        <color theme="1"/>
        <rFont val="Times New Roman"/>
        <family val="1"/>
        <charset val="204"/>
      </rPr>
      <t>. Взрослое население (18 лет и старше)</t>
    </r>
  </si>
  <si>
    <t>№</t>
  </si>
  <si>
    <t>Х</t>
  </si>
  <si>
    <t>ОГАУЗ «Поликлиника ТНЦ СО РАН»</t>
  </si>
  <si>
    <t>ООО «Сантэ»</t>
  </si>
  <si>
    <t>ПОКАЗАТЕЛИ РЕЗУЛЬТАТИВНОСТИ ДЕЯТЕЛЬНОСТИ МЕДИЦИНСКИХ ОРГАНИЗАЦИЙ 11 МЕСЯЦЕВ 2022 г. (показатели ДЗТО 6,17,24,25,28 - 9 МЕСЯЦЕВ 2022 г.)</t>
  </si>
  <si>
    <r>
      <rPr>
        <b/>
        <sz val="9"/>
        <color theme="1"/>
        <rFont val="Times New Roman"/>
        <family val="1"/>
        <charset val="204"/>
      </rPr>
      <t>2 группа</t>
    </r>
    <r>
      <rPr>
        <sz val="9"/>
        <color theme="1"/>
        <rFont val="Times New Roman"/>
        <family val="1"/>
        <charset val="204"/>
      </rPr>
      <t xml:space="preserve"> (от 40 до 60% показателей)</t>
    </r>
  </si>
  <si>
    <r>
      <rPr>
        <b/>
        <sz val="9"/>
        <color theme="1"/>
        <rFont val="Times New Roman"/>
        <family val="1"/>
        <charset val="204"/>
      </rPr>
      <t>1 группа</t>
    </r>
    <r>
      <rPr>
        <sz val="9"/>
        <color theme="1"/>
        <rFont val="Times New Roman"/>
        <family val="1"/>
        <charset val="204"/>
      </rPr>
      <t xml:space="preserve"> (&lt; 40% показателей)</t>
    </r>
  </si>
  <si>
    <r>
      <rPr>
        <b/>
        <sz val="9"/>
        <color theme="1"/>
        <rFont val="Times New Roman"/>
        <family val="1"/>
        <charset val="204"/>
      </rPr>
      <t>3 группа</t>
    </r>
    <r>
      <rPr>
        <sz val="9"/>
        <color theme="1"/>
        <rFont val="Times New Roman"/>
        <family val="1"/>
        <charset val="204"/>
      </rPr>
      <t xml:space="preserve"> (≥ 60% показателей)</t>
    </r>
  </si>
  <si>
    <t>Общее плановое количество баллов за достижение показателей результативности деятельности медицинской организацийи, имеющей прикрепившихся  к медицинской организации лиц, с учетом перечня медицинских организаций с указанием показателей результативности, применяемых для указанных медицинских организаций и с учетом условия, что выполненным считается показатель со значением 0,5 и более балов</t>
  </si>
  <si>
    <t>Численность прикрепленного населения в i-ой  медицинской организации</t>
  </si>
  <si>
    <t>Объем средств, направляемый в медицинские организации по итогам оценки достижения значений показателей результативности деятельности</t>
  </si>
  <si>
    <t xml:space="preserve">I группа– выполнившие до 50 процентов показателей, равен 0 </t>
  </si>
  <si>
    <t>%  выполнения показателей</t>
  </si>
  <si>
    <t>на 1 апреля 2022 года</t>
  </si>
  <si>
    <t>на 1 мая 2022 года</t>
  </si>
  <si>
    <t>на 1 июня 2022 года</t>
  </si>
  <si>
    <t>в том числе средняя численность в j - ом периоде прикрепленного населения к медицинским организациям
II и III группы</t>
  </si>
  <si>
    <t>Расчет объема средств, подлежащий направлению каждой медицинской организации за достижение значений показателей результативности по итогам  2022 года</t>
  </si>
  <si>
    <t>Общее количество набранных баллов за достижение показателей результативности деятельности медицинской организаций по итогам отчетного периода по каждой медицинской организации, имеющей прикрепившихся  к медицинской организации лиц (по итогам 2022 года)</t>
  </si>
  <si>
    <t>Коэффициенты к размеру стимулирующих выплат в зависимости от процента выполнения объемов предоставления медицинской помощи с профилактической и иными целями, а также по поводу заболевания (по итогам 2022 года) (в т.ч. понижающие)</t>
  </si>
  <si>
    <t>Объем средств, подлежащий направлению j-той страховой медицинской организацией в i-ую  медицинскую организацию, достигшую значения показателей результативности (по итогам  2022 года)</t>
  </si>
  <si>
    <t>I – выполнившие до 40 процентов показателей</t>
  </si>
  <si>
    <t>II – выполнившие  от 40 до 60 процентов показателей</t>
  </si>
  <si>
    <t>III – выполнившие свыше 60 процентов показателей</t>
  </si>
  <si>
    <t>Код МО</t>
  </si>
  <si>
    <t>Наименование МО</t>
  </si>
  <si>
    <t>ОГАУЗ "Александровская РБ"</t>
  </si>
  <si>
    <t>ОГБУЗ "Асиновская РБ"</t>
  </si>
  <si>
    <t>ОГБУЗ "Бакчарская РБ"</t>
  </si>
  <si>
    <t>ОГБУЗ "Верхнекетская РБ"</t>
  </si>
  <si>
    <t>ОГБУЗ "Зырянская районная больница"</t>
  </si>
  <si>
    <t>ОГБУЗ "Каргасокская РБ"</t>
  </si>
  <si>
    <t>ОГАУЗ "Кожевниковская РБ"</t>
  </si>
  <si>
    <t>ОГАУЗ "Колпашевская РБ"</t>
  </si>
  <si>
    <t>ОГАУЗ "Кривошеинская РБ"</t>
  </si>
  <si>
    <t>ОГБУЗ "Лоскутовская РП"</t>
  </si>
  <si>
    <t>ОГБУЗ "Молчановская районная больница"</t>
  </si>
  <si>
    <t>ОГБУЗ "Парабельская РБ"</t>
  </si>
  <si>
    <t>ОГБУЗ "Первомайская РБ"</t>
  </si>
  <si>
    <t>ОГАУЗ "Светленская РБ"</t>
  </si>
  <si>
    <t>ОГАУЗ "Стрежевская ГБ"</t>
  </si>
  <si>
    <t>ОГБУЗ "Тегульдетская РБ"</t>
  </si>
  <si>
    <t>ОГАУЗ "Томская РБ"</t>
  </si>
  <si>
    <t>ОГБУЗ "Чаинская РБ"</t>
  </si>
  <si>
    <t>ОГАУЗ "Шегарская РБ"</t>
  </si>
  <si>
    <t>ОГАУЗ "ГКБ №3 им. Б.И. Альперовича"</t>
  </si>
  <si>
    <t>ОГАУЗ "Межвузовская поликлиника"</t>
  </si>
  <si>
    <t>ОГАУЗ "МСЧ "Строитель"</t>
  </si>
  <si>
    <t>ОГАУЗ "Родильный дом им. Н.А. Семашко"</t>
  </si>
  <si>
    <t>ОГБУЗ "Поликлиника ТНЦ СО РАН"</t>
  </si>
  <si>
    <t>ФКУЗ "МСЧ МВД России по Томской области"</t>
  </si>
  <si>
    <t>ООО "СибМедЦентр"</t>
  </si>
  <si>
    <t>ООО "ЦКБ"</t>
  </si>
  <si>
    <t>ООО "Сантэ"</t>
  </si>
  <si>
    <t>на 1 июля 2022 года</t>
  </si>
  <si>
    <t>на 1 августа 2022 года</t>
  </si>
  <si>
    <t>на 1 сентября 2022 года</t>
  </si>
  <si>
    <t>на 1 ноября 2022 года</t>
  </si>
  <si>
    <t>на 1 октября 2022 года</t>
  </si>
  <si>
    <t>на 1 декабря 2022 года</t>
  </si>
  <si>
    <r>
      <t>Годовой объем средств, установленный на выплаты стимулирующего характера за достижение показателей результативности деятельности на 2022 год
 (</t>
    </r>
    <r>
      <rPr>
        <sz val="10"/>
        <color rgb="FFFF0000"/>
        <rFont val="Times New Roman"/>
        <family val="1"/>
        <charset val="204"/>
      </rPr>
      <t>ДС №5 от 05.07.2022, Протокол №10
 от 05.07.2022</t>
    </r>
    <r>
      <rPr>
        <sz val="10"/>
        <rFont val="Times New Roman"/>
        <family val="1"/>
        <charset val="204"/>
      </rPr>
      <t xml:space="preserve">) </t>
    </r>
  </si>
  <si>
    <t>в расчете на прикрепленное к МО население, в руб.</t>
  </si>
  <si>
    <t>в расчете  на 1 прикрепленное лицо к медицинским организациям
II и III группы,
 в руб</t>
  </si>
  <si>
    <t>в расчете на 1 балл для МО III группы по итогам  2022 года, в руб.</t>
  </si>
  <si>
    <r>
      <t>23=(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charset val="204"/>
      </rPr>
      <t>21*0,3)/</t>
    </r>
    <r>
      <rPr>
        <sz val="11"/>
        <color theme="1"/>
        <rFont val="Symbol"/>
        <family val="1"/>
        <charset val="2"/>
      </rPr>
      <t>S8</t>
    </r>
  </si>
  <si>
    <r>
      <t>21=(</t>
    </r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charset val="204"/>
      </rPr>
      <t>20*0,7)/</t>
    </r>
    <r>
      <rPr>
        <sz val="11"/>
        <color theme="1"/>
        <rFont val="Symbol"/>
        <family val="1"/>
        <charset val="2"/>
      </rPr>
      <t>S19</t>
    </r>
  </si>
  <si>
    <t>22=19*21</t>
  </si>
  <si>
    <t>24=23*8</t>
  </si>
  <si>
    <t xml:space="preserve">в расчете на прикрепленное к МО население, в руб.
</t>
  </si>
  <si>
    <t>26=22+23+25</t>
  </si>
  <si>
    <t xml:space="preserve">ИТОГО,
 в руб. </t>
  </si>
  <si>
    <t>филиал АО "МАКС-М" в г.Томске</t>
  </si>
  <si>
    <t>филиале АО "Страховая компания "СОГАЗ-Мед"  в г.Томске</t>
  </si>
  <si>
    <t>31=28-20</t>
  </si>
  <si>
    <t>28=26*27</t>
  </si>
  <si>
    <t>18=сумм(9;17)/9</t>
  </si>
  <si>
    <t xml:space="preserve">средняя численность в j - ом периоде </t>
  </si>
  <si>
    <t>5=4/3*100</t>
  </si>
  <si>
    <t>Отклонение от установленного объема средств на выплаты стимулирующего характера за достижение показателей результативности деятельности на  2022 года, в руб.
("+" - превышение планового объема средств, "-" - понижение планового объема средств)</t>
  </si>
  <si>
    <t>Общий объем средств, подлежащий направлению каждой медицинской организации за достижение значений показателей результативности (по итогам 2022 года), в руб.</t>
  </si>
  <si>
    <r>
      <rPr>
        <b/>
        <sz val="10"/>
        <color theme="1"/>
        <rFont val="Times New Roman"/>
        <family val="1"/>
        <charset val="204"/>
      </rPr>
      <t xml:space="preserve">2 часть </t>
    </r>
    <r>
      <rPr>
        <sz val="10"/>
        <color theme="1"/>
        <rFont val="Times New Roman"/>
        <family val="1"/>
        <charset val="204"/>
      </rPr>
      <t xml:space="preserve">
распределение 30 процентов от объема средств с учетом показателей результативности за соответствующей период (в расчете на 1 балл по итогам  2022 года ) </t>
    </r>
  </si>
  <si>
    <r>
      <rPr>
        <b/>
        <sz val="10"/>
        <color theme="1"/>
        <rFont val="Times New Roman"/>
        <family val="1"/>
        <charset val="204"/>
      </rPr>
      <t xml:space="preserve">1 часть (для МО II и  III групп)  </t>
    </r>
    <r>
      <rPr>
        <sz val="10"/>
        <color theme="1"/>
        <rFont val="Times New Roman"/>
        <family val="1"/>
        <charset val="204"/>
      </rPr>
      <t xml:space="preserve">
распределение 70 процентов от объема средств с учетом показателей результативности за соответствующий период (в расчете на 1 прикрепленное лицо по итогам  2022 года )</t>
    </r>
  </si>
  <si>
    <r>
      <t xml:space="preserve">Распределение медицинских организаций на три группы (I, II, III) с учетом фактического выполнения показателей в соответствии с порядком применения показателей результативности деятельности медицинской организаций, </t>
    </r>
    <r>
      <rPr>
        <sz val="10"/>
        <color rgb="FFFF0000"/>
        <rFont val="Times New Roman"/>
        <family val="1"/>
        <charset val="204"/>
      </rPr>
      <t>представленным в приложении №6.3 к  Тарифному соглашению на 2022 год, по итогам II квартала 2022 года</t>
    </r>
    <r>
      <rPr>
        <sz val="10"/>
        <color theme="1"/>
        <rFont val="Times New Roman"/>
        <family val="1"/>
        <charset val="204"/>
      </rPr>
      <t>, в баллах</t>
    </r>
  </si>
  <si>
    <t>Выполнение плановых объемов медицинской помощи в амбулаторных условиях</t>
  </si>
  <si>
    <t>План на 2022 г. (по состоянию на 30.11.2022)</t>
  </si>
  <si>
    <t>Факт апрель-ноябрь 2022 г.</t>
  </si>
  <si>
    <t>Выполнение плана</t>
  </si>
  <si>
    <t>Годовой план</t>
  </si>
  <si>
    <t>План апрель-ноябрь</t>
  </si>
  <si>
    <t>посещения с профилактической и иной целями</t>
  </si>
  <si>
    <t>обращения по заболеваниям</t>
  </si>
  <si>
    <t>ОГАУЗ "Больница №2"</t>
  </si>
  <si>
    <t>ОГАУЗ "ДБ №1"</t>
  </si>
  <si>
    <t>ОГАУЗ "ДГБ №2"</t>
  </si>
  <si>
    <t>ОГАУЗ "Моряковская УБ им. В.С. Демьянова"</t>
  </si>
  <si>
    <t>ОГАУЗ "Поликлиника №1"</t>
  </si>
  <si>
    <t>ОГАУЗ "Поликлиника №10"</t>
  </si>
  <si>
    <t>ОГАУЗ "Поликлиника №4"</t>
  </si>
  <si>
    <t>ОГАУЗ "Поликлиника №8"</t>
  </si>
  <si>
    <t>ОГАУЗ "Роддом №1"</t>
  </si>
  <si>
    <t>ОГАУЗ "Роддом №4"</t>
  </si>
  <si>
    <t>ОГБУЗ "МСЧ №1"</t>
  </si>
  <si>
    <t>ОГБУЗ "МСЧ №2"</t>
  </si>
  <si>
    <t xml:space="preserve">ООО "ЦСМ" </t>
  </si>
  <si>
    <t>Коэффициенты к размеру стимулирующих выплат</t>
  </si>
  <si>
    <r>
      <t xml:space="preserve">Коэффициенты к размеру стимулирующих выплат в зависимости от процента выполнения объемов предоставления медицинской помощи  </t>
    </r>
    <r>
      <rPr>
        <u/>
        <sz val="10"/>
        <color theme="1"/>
        <rFont val="Times New Roman"/>
        <family val="1"/>
        <charset val="204"/>
      </rPr>
      <t xml:space="preserve">по поводу заболевания </t>
    </r>
    <r>
      <rPr>
        <sz val="10"/>
        <color theme="1"/>
        <rFont val="Times New Roman"/>
        <family val="1"/>
        <charset val="204"/>
      </rPr>
      <t>(в т.ч. понижающие)</t>
    </r>
  </si>
  <si>
    <r>
      <t xml:space="preserve">Коэффициенты к размеру стимулирующих выплат в зависимости от процента выполнения объемов предоставления медицинской </t>
    </r>
    <r>
      <rPr>
        <u/>
        <sz val="10"/>
        <color theme="1"/>
        <rFont val="Times New Roman"/>
        <family val="1"/>
        <charset val="204"/>
      </rPr>
      <t>помощи с профилактической и иными целями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(в т.ч. понижающие)</t>
    </r>
  </si>
  <si>
    <t>29=26*27*28</t>
  </si>
  <si>
    <t>31=29*30</t>
  </si>
  <si>
    <t xml:space="preserve">29.1 (рабочий)=29-26 </t>
  </si>
  <si>
    <t>30.1 (рабочий)</t>
  </si>
  <si>
    <t>Отклонение, в руб.
("+" - превышение планового объема средств, "-" - понижение планового объема средств)</t>
  </si>
  <si>
    <t>31.1 (рабочий)=31-26</t>
  </si>
  <si>
    <t>26.1 (рабочий)=26-20</t>
  </si>
  <si>
    <r>
      <t xml:space="preserve">Отклонение от установленного объема средств на выплаты стимулирующего характера за достижение показателей результативности деятельности, в руб.
</t>
    </r>
    <r>
      <rPr>
        <sz val="10"/>
        <color rgb="FFFF0000"/>
        <rFont val="Times New Roman"/>
        <family val="1"/>
        <charset val="204"/>
      </rPr>
      <t>от плановых 5%</t>
    </r>
    <r>
      <rPr>
        <sz val="10"/>
        <rFont val="Times New Roman"/>
        <family val="1"/>
        <charset val="204"/>
      </rPr>
      <t xml:space="preserve">
("+" - превышение планового объема средств, "-" - понижение планового объема средств)</t>
    </r>
  </si>
  <si>
    <r>
      <t xml:space="preserve">Отклонение от установленного объема средств на выплаты стимулирующего характера за достижение показателей результативности деятельности, в руб.
</t>
    </r>
    <r>
      <rPr>
        <sz val="10"/>
        <color rgb="FFFF0000"/>
        <rFont val="Times New Roman"/>
        <family val="1"/>
        <charset val="204"/>
      </rPr>
      <t>от итоговых распределений</t>
    </r>
    <r>
      <rPr>
        <sz val="10"/>
        <rFont val="Times New Roman"/>
        <family val="1"/>
        <charset val="204"/>
      </rPr>
      <t xml:space="preserve">
("+" - превышение планового объема средств, "-" - понижение планового объема средств)</t>
    </r>
  </si>
  <si>
    <t>Сумма к распределению после применения k-та снижения (ЭКОНОМИЯ)</t>
  </si>
  <si>
    <t>31.2 (рабочий)=31-20</t>
  </si>
  <si>
    <r>
      <t xml:space="preserve">Отклонение, в руб.
 </t>
    </r>
    <r>
      <rPr>
        <sz val="10"/>
        <color rgb="FFFF0000"/>
        <rFont val="Times New Roman"/>
        <family val="1"/>
        <charset val="204"/>
      </rPr>
      <t>к планам без учета k-та снижения</t>
    </r>
    <r>
      <rPr>
        <sz val="10"/>
        <rFont val="Times New Roman"/>
        <family val="1"/>
        <charset val="204"/>
      </rPr>
      <t xml:space="preserve">
("+" - превышение планового объема средств, "-" - понижение планового объема средств)</t>
    </r>
  </si>
  <si>
    <t>21=(S20*0,7)/S19</t>
  </si>
  <si>
    <t>23=(S21*0,3)/S8</t>
  </si>
  <si>
    <t xml:space="preserve">Общее количество набранных баллов за достижение показателей результативности деятельности медицинской организаций по итогам отчетного периода по каждой медицинской организации, имеющей прикрепившихся  к медицинской организации лиц </t>
  </si>
  <si>
    <t>Распределение медицинских организаций на три группы (I, II, III) с учетом фактического выполнения показателей в соответствии с порядком применения показателей результативности деятельности медицинской организаций, второго полугодия, в баллах</t>
  </si>
  <si>
    <t>Общий объем средств, подлежащий направлению каждой медицинской организации за достижение значений показателей результативности (по итогам 2022 года) с учетом коэффициентов по выполнению объемов, в руб.</t>
  </si>
  <si>
    <t>Поправочный коэфициент</t>
  </si>
  <si>
    <r>
      <t xml:space="preserve">I группа– выполнившие до </t>
    </r>
    <r>
      <rPr>
        <sz val="10"/>
        <color rgb="FFFF0000"/>
        <rFont val="Times New Roman"/>
        <family val="1"/>
        <charset val="204"/>
      </rPr>
      <t>40</t>
    </r>
    <r>
      <rPr>
        <sz val="10"/>
        <color theme="1"/>
        <rFont val="Times New Roman"/>
        <family val="1"/>
        <charset val="204"/>
      </rPr>
      <t xml:space="preserve"> процентов показателей, равен 0 </t>
    </r>
  </si>
  <si>
    <t xml:space="preserve">Объем средств, установленный на выплаты стимулирующего характера за достижение показателей результативности деятельности на 2022 год
 (с 01.04.2022 - 31.12.2022) </t>
  </si>
  <si>
    <t>II – выполнившие  от 40 (включительно) до 60 процентов  показателей</t>
  </si>
  <si>
    <t>III – выполнившие свыше 60 (включительно) процентов показателей</t>
  </si>
  <si>
    <t>В ДОГОВОРЫ</t>
  </si>
  <si>
    <t xml:space="preserve">Комиссии по разработке территориальной программы </t>
  </si>
  <si>
    <t>ОМС в Томской области</t>
  </si>
  <si>
    <t>Приложение № 1</t>
  </si>
  <si>
    <t>Приложение № 2</t>
  </si>
  <si>
    <t>ОГАУЗ "Больница № 2"</t>
  </si>
  <si>
    <t>ОГАУЗ "Лоскутовская РП"</t>
  </si>
  <si>
    <t>ОГАУЗ "Моряковская УБ им.В.С.Демьянова"</t>
  </si>
  <si>
    <t>ОГАУЗ "Поликлиника № 10"</t>
  </si>
  <si>
    <t>ОГАУЗ "Поликлиника № 4"</t>
  </si>
  <si>
    <t>ОГАУЗ "Поликлиника ТНЦ СО РАН"</t>
  </si>
  <si>
    <t>ООО "ЦСМ"</t>
  </si>
  <si>
    <t>ОГАУЗ "Детская больница № 1"</t>
  </si>
  <si>
    <t>ОГАУЗ "Детская городская больница № 2"</t>
  </si>
  <si>
    <t>ОГАУЗ "Роддом № 4"</t>
  </si>
  <si>
    <t>ОГАУЗ "Родильный дом им. Н.А.Семашко"</t>
  </si>
  <si>
    <t>Итого по всем МО</t>
  </si>
  <si>
    <t xml:space="preserve">Доля взрослых с БСК, выявленными впервые при ПМО от общего числа взрослых пациентов с БСК с впервые установленным диагнозом </t>
  </si>
  <si>
    <t>Доля взрослых с установленным диагнозом ХОБЛ, выявленным впервые при ПМО, от общего числа взрослых пациентов с впервые в жизни установленным диагнозом ХОБЛ</t>
  </si>
  <si>
    <t>Доля взрослых с установленным диагнозом СД, выявленным впервые при ПМО, от общего числа взрослых пациентов с впервые установленным диагнозом СД</t>
  </si>
  <si>
    <t>Охват вакцинацией детей в рамках Национального календаря прививок</t>
  </si>
  <si>
    <t xml:space="preserve">Доля детей, в отношении которых установлено ДН по поводу болезней костно-мышечной системы от общего числа с впервые в жизни установленными диагнозами болезней костно-мышечной системы </t>
  </si>
  <si>
    <t xml:space="preserve">Доля детей, в отношении которых установлено ДН по поводу болезней глаза от общего числа детей с впервые в жизни установленными диагнозами болезней глаза </t>
  </si>
  <si>
    <t>Доля детей, в отношении которых установлено ДН по поводу болезней органов пищеварения, от общего числа детей с впервые в жизни установленными диагнозами болезней органов пищеварения</t>
  </si>
  <si>
    <t>Доля детей, в отношении которых установлено ДН по поводу БСК от общего числа детей с впервые в жизни установленными диагнозами БСК</t>
  </si>
  <si>
    <t>Доля детей, в отношении которых установлено ДН по поводу болезней эндокринной системы, от общего числа детей с впервые в жизни установленными диагнозами болезней эндокринной системы</t>
  </si>
  <si>
    <t xml:space="preserve">Доля женщин, отказавшихся от искусственного прерывания беременности, от числа женщин, прошедших доабортное консультирование </t>
  </si>
  <si>
    <t xml:space="preserve">Доля беременных женщин, прошедших скрининг в части оценки антенатального развития плода, от общего числа женщин, состоявших на учете  по поводу беременности и родов </t>
  </si>
  <si>
    <t>Число применяемых показателей для расчета доли достигнутых показателей</t>
  </si>
  <si>
    <t>Фактически выполненное значение показателей (выполненным считается показатель только при положительном количестве баллов)</t>
  </si>
  <si>
    <t>Число выполненных показателей</t>
  </si>
  <si>
    <t>Кол-во набранных баллов по 4 блоку</t>
  </si>
  <si>
    <t>Кол-во набранных баллов итого</t>
  </si>
  <si>
    <t>Блок 1 - Взрослое население</t>
  </si>
  <si>
    <t>Блок 2 - Детское население</t>
  </si>
  <si>
    <t>Блок 3 - Оказание акушерско-гинекологической помощи</t>
  </si>
  <si>
    <t>Блок 4 - Оценка качества оказания медицинской помощи</t>
  </si>
  <si>
    <t>Доля лиц в возрасте от 18 до 39 лет, не прошедших в течение двух лет профилактический медицинский осмотр или диспансеризацию, от общего числа прикрепленного населения этой возрастной группы</t>
  </si>
  <si>
    <t>Доля взрослых с подозрением на ЗНО, выявленным впервые при ПМО или диспансеризации за период, от общего числа взрослых пациентов с подозрением на ЗНО или впервые в жизни установленным диагнозом ЗНО за период</t>
  </si>
  <si>
    <t>Доля взрослых с подозрением на ЗНО органов дыхания, выявленным впервые при ПМО или диспансеризации, от общего числа взрослых пациентов с подозрением на ЗНО или впервые в жизни установленным диагнозом ЗНО органов дыхания</t>
  </si>
  <si>
    <t>Доля взрослых с БСК с высоким риском развития неблагоприятных сердечно-сосудистых событий, состоящих под ДН, от общего числа взрослых пациентов с болезнями системы кровообращения, с высоким риском развития неблагоприятных сердечно-сосудистых событий</t>
  </si>
  <si>
    <t>Доля лиц 18 лет и старше, состоявших под ДН по поводу БСК, госпитализированных в связи с обострениями или осложнениями БСК, по поводу которых пациент состоит на ДН, от всех лиц соответствующего возраста, состоявших на ДН по поводу БСК за период</t>
  </si>
  <si>
    <t>Доля взрослых с БСК, в отношении которых установлено ДН за период, от общего числа взрослых пациентов с впервые в жизни установленным диагнозом БСК за период</t>
  </si>
  <si>
    <t>Доля взрослых с установленным диагнозом ХОБЛ, в отношении которых установлено ДН за период, от общего числа взрослых пациентов с впервые в жизни установленным диагнозом ХОБЛ за период</t>
  </si>
  <si>
    <t>Доля взрослых с установленным диагнозом сахарный диабет, в отношении которых установлено ДН за период, от общего числа взрослых пациентов с впервые в жизни установленным диагнозом сахарный диабет за период</t>
  </si>
  <si>
    <t>Доля взрослых, госпитализированных за период по экстренным показаниям в связи с обострением состояний, по поводу которых пациент находится под ДН, от общего числа взрослых пациентов, находящихся под ДН, за период</t>
  </si>
  <si>
    <t>Доля взрослых, повторно госпитализированных за период по причине заболеваний ССС или их осложнений в течение года с момента предыдущей госпитализации, от общего числа взрослых, госпитализированных за период по причине заболеваний ССС или их осложнений</t>
  </si>
  <si>
    <t>Доля взрослых, находящихся под ДН по поводу сахарного диабета, у которых впервые зарегистрированы осложнения за период, от общего числа, находящихся под ДН по поводу сахарного диабета, за период</t>
  </si>
  <si>
    <t>Доля мужчин с подозрением на ЗНО предстательной железы, выявленным впервые при ПМО или диспансеризации, от общего числа мужчин с подозрением на ЗНО или впервые в жизни установленным ЗНО предстательной железы</t>
  </si>
  <si>
    <t>Доля женщин с подозрением на ЗНО шейки матки, выявленным впервые при ПМО или диспансеризации, от общего числа женщин с подозрением на ЗНО или впервые в жизни установленным диагнозом ЗНО шейки матки, за период</t>
  </si>
  <si>
    <t>Доля женщин с подозрением на ЗНО молочной железы, выявленным впервые при ПМО или диспансеризации, от общего числа женщин с подозрением на ЗНО или впервые в жизни установленным диагнозом ЗНО молочной железы, за период</t>
  </si>
  <si>
    <t>Доля лиц в возрасте от 40 до 65 лет, не прошедших в течение последних двух лет ПМО или диспансеризацию, от общего числа прикрепленного населения этой возрастной группы</t>
  </si>
  <si>
    <t>Доля ЭКМП, оказанной в рамках ДН, в которых выявлены нарушения, приведшие к ухудшению состояния здоровья, летальному исходу застрахованного лица, от всех проведенных ЭКМП</t>
  </si>
  <si>
    <t>Доля ЭКМП, в которых выявлены нарушения, приведшие к ухудшению состояния здоровья застрахованного лица, от всех проведенных ЭКМП</t>
  </si>
  <si>
    <t>Доля ЭКМП, в которых выявлены нарушения, приведшие к инвалидизации застрахованного лица, от всех проведенных ЭКМП</t>
  </si>
  <si>
    <t>Доля ЭКМП, в которых выявлены нарушения, приведшие к летальному исходу застрахованного лица, от всех проведенных ЭКМП</t>
  </si>
  <si>
    <t>Необоснованный отказ застрахованным лицам в оказании медицинской помощи в соответствии с программами ОМС, с последующим ухудшением состояния здоровья</t>
  </si>
  <si>
    <t>Необоснованный отказ застрахованным лицам в оказании медицинской помощи в соответствии с программами ОМС, приведший к летальному исходу</t>
  </si>
  <si>
    <t xml:space="preserve">Доля з/лиц, которым оказывалась медицинская помощь в КС, с впервые выявленным диагнозом, по которому предусмотрено установление ДН и получивших в течение 3 рабочих дней консультацию врача - специалиста, от з/лиц, которым оказывалась медицинская помощь в КС, с диагнозом, по которому предусмотрено установление ДН </t>
  </si>
  <si>
    <r>
      <rPr>
        <b/>
        <sz val="9"/>
        <rFont val="Times New Roman"/>
        <family val="1"/>
        <charset val="204"/>
      </rPr>
      <t>1 группа</t>
    </r>
    <r>
      <rPr>
        <sz val="9"/>
        <rFont val="Times New Roman"/>
        <family val="1"/>
        <charset val="204"/>
      </rPr>
      <t xml:space="preserve"> (&lt; 40% показателей)</t>
    </r>
  </si>
  <si>
    <r>
      <rPr>
        <b/>
        <sz val="9"/>
        <rFont val="Times New Roman"/>
        <family val="1"/>
        <charset val="204"/>
      </rPr>
      <t>2 группа</t>
    </r>
    <r>
      <rPr>
        <sz val="9"/>
        <rFont val="Times New Roman"/>
        <family val="1"/>
        <charset val="204"/>
      </rPr>
      <t xml:space="preserve"> (от 40 до 60% показателей)</t>
    </r>
  </si>
  <si>
    <r>
      <rPr>
        <b/>
        <sz val="9"/>
        <rFont val="Times New Roman"/>
        <family val="1"/>
        <charset val="204"/>
      </rPr>
      <t>3 группа</t>
    </r>
    <r>
      <rPr>
        <sz val="9"/>
        <rFont val="Times New Roman"/>
        <family val="1"/>
        <charset val="204"/>
      </rPr>
      <t xml:space="preserve"> (≥ 60% показателей)</t>
    </r>
  </si>
  <si>
    <t>ОГБУЗ "Городская клиническая больница № 1"</t>
  </si>
  <si>
    <t>Показатели результативности деятельности медицинских организаций, финансируемых  по подушевому нормативу финансирования на прикрепившихся лиц, на выполнение территориальной программы ОМС в части первичной (первичной специализированной) медико-санитарной помощи, за период 12 месяцев (декабрь 2024 - ноябрь 2025)</t>
  </si>
  <si>
    <t>от 25.12.2025</t>
  </si>
  <si>
    <t>Результаты  оценки достижений значений показателей результативности деятельности медицинских организаций, финансируемых по подушевому нормативу финансирования на прикрепившихся лиц, на выполнение территориальной программы ОМС в части первичной (первичной специализированной) медико-санитарной помощи, и соответствующие размеры выплат по итогам 2025 года (за период 01.01.2025 - 31.12.2025)</t>
  </si>
  <si>
    <t xml:space="preserve">          к  Решению № 19</t>
  </si>
  <si>
    <t>Распределение медицинских организаций на три группы (I, II, III) с учетом фактического выполнения показателей в соответствии с порядком применения показателей результативности деятельности медицинской организаций, %</t>
  </si>
  <si>
    <t>Количество балов, набранных по итогам 12 месяцев (декабрь 2024 - ноябрь 2025 года) всеми медицинскими организациями III группы (Σ Балл ), в баллах</t>
  </si>
  <si>
    <t>Прикрепленное население к медицинским организациям</t>
  </si>
  <si>
    <t>Понижающий коэ-т при увеличении смертности в 2025 г.</t>
  </si>
  <si>
    <t xml:space="preserve">Распределение средств, предусмотренных на стимулирующие выплаты, нераспределенных между медицинскими организациями  в результате применения понижающих коэффициентов, пропорционально размеру стимулирующих выплат с учетом понижающих коэффициентов </t>
  </si>
  <si>
    <t>на 01.01.2025</t>
  </si>
  <si>
    <t>на 01.02.2025</t>
  </si>
  <si>
    <t>на 01.03.2025</t>
  </si>
  <si>
    <t>на 01.04.2025</t>
  </si>
  <si>
    <t>на 01.05.2025</t>
  </si>
  <si>
    <t>на 01.06.2025</t>
  </si>
  <si>
    <t>на 01.07.2025</t>
  </si>
  <si>
    <t>на 01.08.2025</t>
  </si>
  <si>
    <t>на 01.09.2025</t>
  </si>
  <si>
    <t>на 01.10.2025</t>
  </si>
  <si>
    <t>на 01.11.2025</t>
  </si>
  <si>
    <t>на 01.12.2025</t>
  </si>
  <si>
    <r>
      <rPr>
        <b/>
        <sz val="10"/>
        <color theme="1"/>
        <rFont val="Times New Roman"/>
        <family val="1"/>
        <charset val="204"/>
      </rPr>
      <t xml:space="preserve">1 часть (для МО II и  III групп)  </t>
    </r>
    <r>
      <rPr>
        <sz val="10"/>
        <color theme="1"/>
        <rFont val="Times New Roman"/>
        <family val="1"/>
        <charset val="204"/>
      </rPr>
      <t xml:space="preserve">
распределение 70 процентов от объема средств с учетом показателей результативности  (в расчете на 1 прикрепленное)</t>
    </r>
  </si>
  <si>
    <r>
      <rPr>
        <b/>
        <sz val="10"/>
        <color theme="1"/>
        <rFont val="Times New Roman"/>
        <family val="1"/>
        <charset val="204"/>
      </rPr>
      <t xml:space="preserve">2 часть </t>
    </r>
    <r>
      <rPr>
        <sz val="10"/>
        <color theme="1"/>
        <rFont val="Times New Roman"/>
        <family val="1"/>
        <charset val="204"/>
      </rPr>
      <t xml:space="preserve">
распределение 30 процентов от объема средств с учетом показателей результативности (в расчете на 1 балл)</t>
    </r>
  </si>
  <si>
    <t xml:space="preserve">I группа– выполнившие до 40 процентов показателей, равен 0 </t>
  </si>
  <si>
    <t>в расчете на 1 балл для МО III группы, в руб.</t>
  </si>
  <si>
    <t xml:space="preserve">в расчете на количество набранных баллов МО, в руб.
</t>
  </si>
  <si>
    <t>%</t>
  </si>
  <si>
    <t>сумма, в руб.</t>
  </si>
  <si>
    <t>9=гр.40 (Прил.1 к Решению)</t>
  </si>
  <si>
    <t>10.2</t>
  </si>
  <si>
    <t>10.3</t>
  </si>
  <si>
    <t>10.4</t>
  </si>
  <si>
    <t>10.5</t>
  </si>
  <si>
    <t>10.6</t>
  </si>
  <si>
    <t>10.7</t>
  </si>
  <si>
    <t>10.8</t>
  </si>
  <si>
    <t>10.9</t>
  </si>
  <si>
    <t>10.11</t>
  </si>
  <si>
    <t>14=11*13</t>
  </si>
  <si>
    <t>15=(Σ12*0,3)/Σ9</t>
  </si>
  <si>
    <t>16=9*15</t>
  </si>
  <si>
    <t>18=13+15+17</t>
  </si>
  <si>
    <t>ИТОГО</t>
  </si>
  <si>
    <r>
      <t xml:space="preserve">Коэффициенты к размеру стимулирующих выплат в зависимости от процента выполнения объемов предоставления медицинской </t>
    </r>
    <r>
      <rPr>
        <u/>
        <sz val="10"/>
        <color theme="1"/>
        <rFont val="Times New Roman"/>
        <family val="1"/>
        <charset val="204"/>
      </rPr>
      <t>помощи с профилактической и иными целями, а так же по поводу заболевания</t>
    </r>
    <r>
      <rPr>
        <sz val="10"/>
        <color theme="1"/>
        <rFont val="Times New Roman"/>
        <family val="1"/>
        <charset val="204"/>
      </rPr>
      <t xml:space="preserve">  (в т.ч понижающие)</t>
    </r>
  </si>
  <si>
    <r>
      <t xml:space="preserve">Общий объем средств, подлежащий направлению каждой медицинской организации за достижение значений показателей результативности за период с 01.01.2025 -31.12.2025 с учетом коэффициентов по выполнению объемов </t>
    </r>
    <r>
      <rPr>
        <sz val="12"/>
        <color theme="1"/>
        <rFont val="Times New Roman"/>
        <family val="1"/>
        <charset val="204"/>
      </rPr>
      <t>и снижения смертности, в руб.</t>
    </r>
  </si>
  <si>
    <r>
      <t xml:space="preserve">Общий объем средств, подлежащий направлению каждой медицинской организации за достижение значений показателей результативности за период с 01.01.2025 -31.12.2025, </t>
    </r>
    <r>
      <rPr>
        <sz val="12"/>
        <color theme="1"/>
        <rFont val="Times New Roman"/>
        <family val="1"/>
        <charset val="204"/>
      </rPr>
      <t>в руб.</t>
    </r>
  </si>
  <si>
    <t>10.1</t>
  </si>
  <si>
    <t>10.10</t>
  </si>
  <si>
    <t>10.12</t>
  </si>
  <si>
    <t>11=Σ(10.1;10.12)/12 мес</t>
  </si>
  <si>
    <t>21=18*19*20</t>
  </si>
  <si>
    <t>24=21+23</t>
  </si>
  <si>
    <t>13=(Σ12*0,7)/Σ11</t>
  </si>
  <si>
    <t>23=12-21</t>
  </si>
  <si>
    <t>Объем средств, установленный на выплаты стимулирующего характера за достижение показателей результативности деятельности 
за период с 01.01.2025 - 31.12.2025</t>
  </si>
  <si>
    <t>Объем средств, направляемый в медицинские организации по итогам оценки достижения значений показателей результативности деятельности за период с 01.01.2025 - 31.12.2025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</si>
</sst>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#,##0.0"/>
    <numFmt numFmtId="165" formatCode="_-* #,##0.00\ _₽_-;\-* #,##0.00\ _₽_-;_-* &quot;-&quot;????\ _₽_-;_-@_-"/>
    <numFmt numFmtId="166" formatCode="_-* #,##0\ _₽_-;\-* #,##0\ _₽_-;_-* &quot;-&quot;??\ _₽_-;_-@_-"/>
    <numFmt numFmtId="167" formatCode="_-* #,##0.00\ _₽_-;\-* #,##0.00\ _₽_-;_-* &quot;-&quot;\ _₽_-;_-@_-"/>
    <numFmt numFmtId="168" formatCode="#,##0.00_ ;[Red]\-#,##0.00\ "/>
    <numFmt numFmtId="169" formatCode="#,##0.000"/>
    <numFmt numFmtId="170" formatCode="#,##0.000_ ;[Red]\-#,##0.000\ "/>
    <numFmt numFmtId="171" formatCode="_-* #,##0.0\ _₽_-;\-* #,##0.0\ _₽_-;_-* &quot;-&quot;?\ _₽_-;_-@_-"/>
    <numFmt numFmtId="172" formatCode="_-* #,##0.000\ _₽_-;\-* #,##0.000\ _₽_-;_-* &quot;-&quot;???\ _₽_-;_-@_-"/>
    <numFmt numFmtId="173" formatCode="_-* #,##0.000\ _₽_-;\-* #,##0.000\ _₽_-;_-* &quot;-&quot;??\ _₽_-;_-@_-"/>
    <numFmt numFmtId="174" formatCode="#,##0.00000_ ;[Red]\-#,##0.00000\ "/>
    <numFmt numFmtId="175" formatCode="_-* #,##0.0\ _₽_-;\-* #,##0.0\ _₽_-;_-* &quot;-&quot;??\ _₽_-;_-@_-"/>
    <numFmt numFmtId="176" formatCode="0.0"/>
    <numFmt numFmtId="177" formatCode="_-* #,##0.0\ _₽_-;\-* #,##0.0\ _₽_-;_-* &quot;-&quot;\ _₽_-;_-@_-"/>
    <numFmt numFmtId="178" formatCode="_-* #,##0.0000\ _₽_-;\-* #,##0.0000\ _₽_-;_-* &quot;-&quot;?\ _₽_-;_-@_-"/>
    <numFmt numFmtId="179" formatCode="0.000"/>
    <numFmt numFmtId="192" formatCode="0.0000%"/>
  </numFmts>
  <fonts count="4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Arial Cyr"/>
      <family val="2"/>
      <charset val="204"/>
    </font>
    <font>
      <sz val="15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0"/>
      <color theme="1" tint="0.499984740745262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1" tint="0.49998474074526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34" fillId="0" borderId="0">
      <alignment vertical="top"/>
    </xf>
  </cellStyleXfs>
  <cellXfs count="40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horizontal="center" vertical="center"/>
    </xf>
    <xf numFmtId="0" fontId="8" fillId="4" borderId="0" xfId="0" applyFont="1" applyFill="1"/>
    <xf numFmtId="0" fontId="2" fillId="0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9" fontId="8" fillId="0" borderId="1" xfId="2" applyFont="1" applyBorder="1" applyAlignment="1">
      <alignment horizontal="center" vertical="center"/>
    </xf>
    <xf numFmtId="9" fontId="8" fillId="4" borderId="1" xfId="2" applyFont="1" applyFill="1" applyBorder="1" applyAlignment="1">
      <alignment horizontal="center" vertical="center"/>
    </xf>
    <xf numFmtId="0" fontId="8" fillId="4" borderId="1" xfId="0" applyFont="1" applyFill="1" applyBorder="1"/>
    <xf numFmtId="9" fontId="2" fillId="0" borderId="1" xfId="2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18" fillId="4" borderId="0" xfId="3" applyFont="1" applyFill="1" applyBorder="1" applyAlignment="1">
      <alignment vertical="center" wrapText="1"/>
    </xf>
    <xf numFmtId="0" fontId="5" fillId="4" borderId="0" xfId="3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18" fillId="4" borderId="0" xfId="3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8" fillId="6" borderId="1" xfId="1" applyFont="1" applyFill="1" applyBorder="1" applyAlignment="1">
      <alignment horizontal="left"/>
    </xf>
    <xf numFmtId="0" fontId="18" fillId="6" borderId="1" xfId="3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7" fillId="6" borderId="0" xfId="0" applyFont="1" applyFill="1" applyAlignment="1"/>
    <xf numFmtId="41" fontId="2" fillId="6" borderId="1" xfId="0" applyNumberFormat="1" applyFont="1" applyFill="1" applyBorder="1"/>
    <xf numFmtId="0" fontId="5" fillId="0" borderId="0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1" fontId="2" fillId="0" borderId="1" xfId="0" applyNumberFormat="1" applyFont="1" applyBorder="1"/>
    <xf numFmtId="0" fontId="1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43" fontId="10" fillId="6" borderId="1" xfId="0" applyNumberFormat="1" applyFont="1" applyFill="1" applyBorder="1"/>
    <xf numFmtId="165" fontId="2" fillId="6" borderId="1" xfId="0" applyNumberFormat="1" applyFont="1" applyFill="1" applyBorder="1"/>
    <xf numFmtId="41" fontId="2" fillId="0" borderId="1" xfId="0" applyNumberFormat="1" applyFont="1" applyBorder="1" applyAlignment="1">
      <alignment horizontal="center"/>
    </xf>
    <xf numFmtId="166" fontId="10" fillId="6" borderId="1" xfId="0" applyNumberFormat="1" applyFont="1" applyFill="1" applyBorder="1"/>
    <xf numFmtId="167" fontId="2" fillId="6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/>
    <xf numFmtId="43" fontId="10" fillId="0" borderId="1" xfId="0" applyNumberFormat="1" applyFont="1" applyFill="1" applyBorder="1"/>
    <xf numFmtId="0" fontId="18" fillId="0" borderId="1" xfId="3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8" fontId="2" fillId="0" borderId="1" xfId="0" applyNumberFormat="1" applyFont="1" applyBorder="1"/>
    <xf numFmtId="43" fontId="0" fillId="0" borderId="0" xfId="0" applyNumberFormat="1"/>
    <xf numFmtId="43" fontId="5" fillId="6" borderId="1" xfId="0" applyNumberFormat="1" applyFont="1" applyFill="1" applyBorder="1" applyAlignment="1">
      <alignment vertical="center" wrapText="1"/>
    </xf>
    <xf numFmtId="168" fontId="18" fillId="6" borderId="1" xfId="0" applyNumberFormat="1" applyFont="1" applyFill="1" applyBorder="1" applyAlignment="1">
      <alignment vertical="center" wrapText="1"/>
    </xf>
    <xf numFmtId="9" fontId="2" fillId="0" borderId="1" xfId="2" applyNumberFormat="1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5" fillId="0" borderId="8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10" fillId="0" borderId="0" xfId="0" applyFont="1" applyFill="1" applyAlignment="1">
      <alignment horizontal="right" vertical="top"/>
    </xf>
    <xf numFmtId="0" fontId="0" fillId="0" borderId="0" xfId="0" applyFill="1"/>
    <xf numFmtId="0" fontId="24" fillId="0" borderId="1" xfId="0" applyFont="1" applyFill="1" applyBorder="1" applyAlignment="1">
      <alignment horizontal="left" vertical="top" wrapText="1"/>
    </xf>
    <xf numFmtId="41" fontId="25" fillId="0" borderId="1" xfId="6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 wrapText="1"/>
    </xf>
    <xf numFmtId="9" fontId="24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41" fontId="26" fillId="0" borderId="1" xfId="6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Fill="1" applyAlignment="1">
      <alignment horizontal="right" vertical="top"/>
    </xf>
    <xf numFmtId="0" fontId="0" fillId="0" borderId="0" xfId="0" applyFont="1" applyFill="1"/>
    <xf numFmtId="164" fontId="24" fillId="0" borderId="1" xfId="2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 wrapText="1"/>
    </xf>
    <xf numFmtId="169" fontId="24" fillId="0" borderId="1" xfId="2" applyNumberFormat="1" applyFont="1" applyFill="1" applyBorder="1" applyAlignment="1">
      <alignment horizontal="center" vertical="center" wrapText="1"/>
    </xf>
    <xf numFmtId="3" fontId="28" fillId="8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2" fillId="0" borderId="0" xfId="0" applyNumberFormat="1" applyFont="1"/>
    <xf numFmtId="171" fontId="2" fillId="0" borderId="1" xfId="0" applyNumberFormat="1" applyFont="1" applyBorder="1"/>
    <xf numFmtId="168" fontId="2" fillId="9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9" fontId="2" fillId="7" borderId="1" xfId="2" applyFont="1" applyFill="1" applyBorder="1" applyAlignment="1">
      <alignment horizontal="center" vertical="center"/>
    </xf>
    <xf numFmtId="43" fontId="10" fillId="7" borderId="1" xfId="0" applyNumberFormat="1" applyFont="1" applyFill="1" applyBorder="1"/>
    <xf numFmtId="43" fontId="10" fillId="11" borderId="1" xfId="0" applyNumberFormat="1" applyFont="1" applyFill="1" applyBorder="1"/>
    <xf numFmtId="168" fontId="2" fillId="7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" fontId="2" fillId="9" borderId="1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165" fontId="2" fillId="12" borderId="1" xfId="0" applyNumberFormat="1" applyFont="1" applyFill="1" applyBorder="1"/>
    <xf numFmtId="43" fontId="10" fillId="12" borderId="1" xfId="0" applyNumberFormat="1" applyFont="1" applyFill="1" applyBorder="1"/>
    <xf numFmtId="173" fontId="10" fillId="12" borderId="1" xfId="0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/>
    </xf>
    <xf numFmtId="41" fontId="2" fillId="10" borderId="1" xfId="0" applyNumberFormat="1" applyFont="1" applyFill="1" applyBorder="1"/>
    <xf numFmtId="41" fontId="2" fillId="10" borderId="1" xfId="0" applyNumberFormat="1" applyFont="1" applyFill="1" applyBorder="1" applyAlignment="1">
      <alignment horizontal="center"/>
    </xf>
    <xf numFmtId="165" fontId="2" fillId="10" borderId="1" xfId="0" applyNumberFormat="1" applyFont="1" applyFill="1" applyBorder="1"/>
    <xf numFmtId="43" fontId="2" fillId="10" borderId="1" xfId="0" applyNumberFormat="1" applyFont="1" applyFill="1" applyBorder="1"/>
    <xf numFmtId="167" fontId="2" fillId="10" borderId="1" xfId="0" applyNumberFormat="1" applyFont="1" applyFill="1" applyBorder="1" applyAlignment="1">
      <alignment horizontal="center"/>
    </xf>
    <xf numFmtId="2" fontId="2" fillId="10" borderId="1" xfId="0" applyNumberFormat="1" applyFont="1" applyFill="1" applyBorder="1"/>
    <xf numFmtId="168" fontId="2" fillId="10" borderId="1" xfId="0" applyNumberFormat="1" applyFont="1" applyFill="1" applyBorder="1"/>
    <xf numFmtId="171" fontId="2" fillId="10" borderId="1" xfId="0" applyNumberFormat="1" applyFont="1" applyFill="1" applyBorder="1"/>
    <xf numFmtId="43" fontId="5" fillId="10" borderId="1" xfId="0" applyNumberFormat="1" applyFont="1" applyFill="1" applyBorder="1" applyAlignment="1">
      <alignment vertical="center" wrapText="1"/>
    </xf>
    <xf numFmtId="168" fontId="18" fillId="10" borderId="1" xfId="0" applyNumberFormat="1" applyFont="1" applyFill="1" applyBorder="1" applyAlignment="1">
      <alignment vertical="center" wrapText="1"/>
    </xf>
    <xf numFmtId="172" fontId="2" fillId="10" borderId="1" xfId="0" applyNumberFormat="1" applyFont="1" applyFill="1" applyBorder="1"/>
    <xf numFmtId="0" fontId="2" fillId="10" borderId="0" xfId="0" applyFont="1" applyFill="1"/>
    <xf numFmtId="0" fontId="8" fillId="10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3" fontId="10" fillId="4" borderId="1" xfId="0" applyNumberFormat="1" applyFont="1" applyFill="1" applyBorder="1"/>
    <xf numFmtId="166" fontId="10" fillId="4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168" fontId="18" fillId="4" borderId="1" xfId="0" applyNumberFormat="1" applyFont="1" applyFill="1" applyBorder="1" applyAlignment="1">
      <alignment vertical="center" wrapText="1"/>
    </xf>
    <xf numFmtId="168" fontId="13" fillId="4" borderId="1" xfId="0" applyNumberFormat="1" applyFont="1" applyFill="1" applyBorder="1" applyAlignment="1">
      <alignment vertical="center" wrapText="1"/>
    </xf>
    <xf numFmtId="172" fontId="2" fillId="4" borderId="1" xfId="0" applyNumberFormat="1" applyFont="1" applyFill="1" applyBorder="1"/>
    <xf numFmtId="170" fontId="18" fillId="6" borderId="1" xfId="0" applyNumberFormat="1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/>
    </xf>
    <xf numFmtId="168" fontId="2" fillId="4" borderId="1" xfId="0" applyNumberFormat="1" applyFont="1" applyFill="1" applyBorder="1"/>
    <xf numFmtId="170" fontId="18" fillId="10" borderId="1" xfId="0" applyNumberFormat="1" applyFont="1" applyFill="1" applyBorder="1" applyAlignment="1">
      <alignment vertical="center" wrapText="1"/>
    </xf>
    <xf numFmtId="174" fontId="2" fillId="0" borderId="0" xfId="0" applyNumberFormat="1" applyFont="1"/>
    <xf numFmtId="168" fontId="2" fillId="12" borderId="1" xfId="0" applyNumberFormat="1" applyFont="1" applyFill="1" applyBorder="1"/>
    <xf numFmtId="4" fontId="2" fillId="0" borderId="1" xfId="0" applyNumberFormat="1" applyFont="1" applyBorder="1"/>
    <xf numFmtId="4" fontId="2" fillId="10" borderId="1" xfId="0" applyNumberFormat="1" applyFont="1" applyFill="1" applyBorder="1"/>
    <xf numFmtId="4" fontId="8" fillId="4" borderId="1" xfId="0" applyNumberFormat="1" applyFont="1" applyFill="1" applyBorder="1"/>
    <xf numFmtId="0" fontId="31" fillId="0" borderId="14" xfId="0" applyFont="1" applyBorder="1" applyAlignment="1">
      <alignment horizontal="center" vertical="center" wrapText="1"/>
    </xf>
    <xf numFmtId="0" fontId="32" fillId="12" borderId="14" xfId="0" applyFont="1" applyFill="1" applyBorder="1" applyAlignment="1">
      <alignment horizontal="center"/>
    </xf>
    <xf numFmtId="0" fontId="32" fillId="6" borderId="14" xfId="0" applyFont="1" applyFill="1" applyBorder="1" applyAlignment="1">
      <alignment horizontal="center"/>
    </xf>
    <xf numFmtId="168" fontId="32" fillId="12" borderId="14" xfId="0" applyNumberFormat="1" applyFont="1" applyFill="1" applyBorder="1"/>
    <xf numFmtId="4" fontId="32" fillId="0" borderId="14" xfId="0" applyNumberFormat="1" applyFont="1" applyBorder="1"/>
    <xf numFmtId="168" fontId="32" fillId="10" borderId="14" xfId="0" applyNumberFormat="1" applyFont="1" applyFill="1" applyBorder="1"/>
    <xf numFmtId="43" fontId="33" fillId="12" borderId="14" xfId="0" applyNumberFormat="1" applyFont="1" applyFill="1" applyBorder="1"/>
    <xf numFmtId="43" fontId="33" fillId="6" borderId="14" xfId="0" applyNumberFormat="1" applyFont="1" applyFill="1" applyBorder="1"/>
    <xf numFmtId="164" fontId="32" fillId="0" borderId="14" xfId="0" applyNumberFormat="1" applyFont="1" applyBorder="1"/>
    <xf numFmtId="164" fontId="32" fillId="10" borderId="14" xfId="0" applyNumberFormat="1" applyFont="1" applyFill="1" applyBorder="1"/>
    <xf numFmtId="164" fontId="32" fillId="4" borderId="14" xfId="0" applyNumberFormat="1" applyFont="1" applyFill="1" applyBorder="1"/>
    <xf numFmtId="175" fontId="0" fillId="0" borderId="0" xfId="0" applyNumberFormat="1"/>
    <xf numFmtId="0" fontId="2" fillId="4" borderId="0" xfId="0" applyFont="1" applyFill="1" applyAlignment="1">
      <alignment vertical="center"/>
    </xf>
    <xf numFmtId="0" fontId="0" fillId="4" borderId="0" xfId="0" applyFill="1" applyAlignment="1"/>
    <xf numFmtId="0" fontId="1" fillId="4" borderId="0" xfId="0" applyFont="1" applyFill="1"/>
    <xf numFmtId="0" fontId="0" fillId="4" borderId="0" xfId="0" applyFill="1" applyAlignment="1">
      <alignment horizontal="center"/>
    </xf>
    <xf numFmtId="0" fontId="11" fillId="4" borderId="0" xfId="0" applyFont="1" applyFill="1"/>
    <xf numFmtId="0" fontId="2" fillId="4" borderId="0" xfId="0" applyFont="1" applyFill="1" applyAlignment="1"/>
    <xf numFmtId="0" fontId="5" fillId="4" borderId="0" xfId="7" applyFont="1" applyFill="1" applyAlignment="1">
      <alignment horizontal="right" vertical="center"/>
    </xf>
    <xf numFmtId="14" fontId="5" fillId="4" borderId="0" xfId="7" applyNumberFormat="1" applyFont="1" applyFill="1" applyAlignment="1">
      <alignment horizontal="right" vertical="center"/>
    </xf>
    <xf numFmtId="0" fontId="3" fillId="3" borderId="6" xfId="0" applyFont="1" applyFill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9" fontId="38" fillId="4" borderId="1" xfId="2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9" fontId="40" fillId="4" borderId="1" xfId="2" applyFont="1" applyFill="1" applyBorder="1" applyAlignment="1">
      <alignment horizontal="center" vertical="center"/>
    </xf>
    <xf numFmtId="0" fontId="38" fillId="0" borderId="1" xfId="6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176" fontId="39" fillId="0" borderId="1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7" fillId="0" borderId="5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 wrapText="1"/>
    </xf>
    <xf numFmtId="176" fontId="38" fillId="0" borderId="1" xfId="0" applyNumberFormat="1" applyFont="1" applyBorder="1" applyAlignment="1">
      <alignment horizontal="center" vertical="center"/>
    </xf>
    <xf numFmtId="9" fontId="38" fillId="0" borderId="1" xfId="2" applyFont="1" applyBorder="1" applyAlignment="1">
      <alignment horizontal="center"/>
    </xf>
    <xf numFmtId="9" fontId="0" fillId="0" borderId="0" xfId="2" applyFont="1"/>
    <xf numFmtId="0" fontId="37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37" fillId="0" borderId="1" xfId="0" applyFont="1" applyFill="1" applyBorder="1" applyAlignment="1">
      <alignment horizontal="left" vertical="center"/>
    </xf>
    <xf numFmtId="0" fontId="38" fillId="0" borderId="1" xfId="0" applyFont="1" applyBorder="1"/>
    <xf numFmtId="0" fontId="37" fillId="4" borderId="5" xfId="0" applyFont="1" applyFill="1" applyBorder="1" applyAlignment="1">
      <alignment horizontal="left" vertical="center"/>
    </xf>
    <xf numFmtId="0" fontId="39" fillId="4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/>
    </xf>
    <xf numFmtId="0" fontId="36" fillId="0" borderId="5" xfId="1" applyFont="1" applyFill="1" applyBorder="1" applyAlignment="1">
      <alignment horizontal="left" vertical="center"/>
    </xf>
    <xf numFmtId="0" fontId="35" fillId="0" borderId="1" xfId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/>
    <xf numFmtId="4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166" fontId="10" fillId="0" borderId="7" xfId="0" applyNumberFormat="1" applyFont="1" applyFill="1" applyBorder="1"/>
    <xf numFmtId="166" fontId="10" fillId="0" borderId="1" xfId="0" applyNumberFormat="1" applyFont="1" applyFill="1" applyBorder="1"/>
    <xf numFmtId="0" fontId="0" fillId="0" borderId="0" xfId="0" applyFont="1" applyFill="1" applyBorder="1"/>
    <xf numFmtId="0" fontId="5" fillId="0" borderId="0" xfId="3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5" fillId="0" borderId="0" xfId="7" applyFont="1" applyFill="1" applyAlignment="1">
      <alignment horizontal="right" vertical="center"/>
    </xf>
    <xf numFmtId="14" fontId="5" fillId="0" borderId="0" xfId="7" applyNumberFormat="1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 wrapText="1"/>
    </xf>
    <xf numFmtId="0" fontId="43" fillId="3" borderId="1" xfId="3" applyFont="1" applyFill="1" applyBorder="1" applyAlignment="1">
      <alignment horizontal="center" wrapText="1"/>
    </xf>
    <xf numFmtId="49" fontId="43" fillId="3" borderId="1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1" fontId="8" fillId="0" borderId="1" xfId="0" applyNumberFormat="1" applyFont="1" applyFill="1" applyBorder="1"/>
    <xf numFmtId="177" fontId="8" fillId="0" borderId="1" xfId="0" applyNumberFormat="1" applyFont="1" applyFill="1" applyBorder="1"/>
    <xf numFmtId="177" fontId="44" fillId="0" borderId="1" xfId="0" applyNumberFormat="1" applyFont="1" applyFill="1" applyBorder="1" applyAlignment="1">
      <alignment horizontal="center"/>
    </xf>
    <xf numFmtId="43" fontId="2" fillId="4" borderId="1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78" fontId="2" fillId="4" borderId="1" xfId="0" applyNumberFormat="1" applyFont="1" applyFill="1" applyBorder="1" applyAlignment="1">
      <alignment horizontal="center"/>
    </xf>
    <xf numFmtId="179" fontId="2" fillId="4" borderId="1" xfId="0" applyNumberFormat="1" applyFont="1" applyFill="1" applyBorder="1" applyAlignment="1">
      <alignment horizontal="center"/>
    </xf>
    <xf numFmtId="43" fontId="2" fillId="4" borderId="1" xfId="0" applyNumberFormat="1" applyFont="1" applyFill="1" applyBorder="1" applyAlignment="1">
      <alignment vertical="center" wrapText="1"/>
    </xf>
    <xf numFmtId="10" fontId="2" fillId="4" borderId="1" xfId="0" applyNumberFormat="1" applyFont="1" applyFill="1" applyBorder="1" applyAlignment="1">
      <alignment vertical="center" wrapText="1"/>
    </xf>
    <xf numFmtId="41" fontId="0" fillId="0" borderId="1" xfId="0" applyNumberFormat="1" applyFill="1" applyBorder="1"/>
    <xf numFmtId="179" fontId="10" fillId="4" borderId="1" xfId="0" applyNumberFormat="1" applyFont="1" applyFill="1" applyBorder="1"/>
    <xf numFmtId="10" fontId="10" fillId="4" borderId="1" xfId="0" applyNumberFormat="1" applyFont="1" applyFill="1" applyBorder="1"/>
    <xf numFmtId="0" fontId="30" fillId="4" borderId="8" xfId="0" applyFont="1" applyFill="1" applyBorder="1" applyAlignment="1">
      <alignment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5" fillId="3" borderId="12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5" fillId="3" borderId="11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/>
    </xf>
    <xf numFmtId="0" fontId="31" fillId="12" borderId="14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6" borderId="12" xfId="3" applyFont="1" applyFill="1" applyBorder="1" applyAlignment="1">
      <alignment horizontal="center" vertical="center" wrapText="1"/>
    </xf>
    <xf numFmtId="0" fontId="5" fillId="6" borderId="13" xfId="3" applyFont="1" applyFill="1" applyBorder="1" applyAlignment="1">
      <alignment horizontal="center" vertical="center" wrapText="1"/>
    </xf>
    <xf numFmtId="0" fontId="5" fillId="6" borderId="9" xfId="3" applyFont="1" applyFill="1" applyBorder="1" applyAlignment="1">
      <alignment horizontal="center" vertical="center" wrapText="1"/>
    </xf>
    <xf numFmtId="0" fontId="5" fillId="6" borderId="11" xfId="3" applyFont="1" applyFill="1" applyBorder="1" applyAlignment="1">
      <alignment horizontal="center" vertical="center" wrapText="1"/>
    </xf>
    <xf numFmtId="0" fontId="5" fillId="6" borderId="8" xfId="3" applyFont="1" applyFill="1" applyBorder="1" applyAlignment="1">
      <alignment horizontal="center" vertical="center" wrapText="1"/>
    </xf>
    <xf numFmtId="0" fontId="5" fillId="6" borderId="1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0" fontId="5" fillId="12" borderId="1" xfId="3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6" borderId="2" xfId="3" applyFont="1" applyFill="1" applyBorder="1" applyAlignment="1">
      <alignment horizontal="center" vertical="center" wrapText="1"/>
    </xf>
    <xf numFmtId="0" fontId="18" fillId="6" borderId="3" xfId="3" applyFont="1" applyFill="1" applyBorder="1" applyAlignment="1">
      <alignment horizontal="center" vertical="center" wrapText="1"/>
    </xf>
    <xf numFmtId="0" fontId="18" fillId="6" borderId="4" xfId="3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9" fillId="6" borderId="1" xfId="3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0" fillId="0" borderId="0" xfId="0" applyNumberFormat="1" applyFont="1" applyFill="1"/>
    <xf numFmtId="192" fontId="2" fillId="4" borderId="1" xfId="0" applyNumberFormat="1" applyFont="1" applyFill="1" applyBorder="1" applyAlignment="1">
      <alignment vertical="center" wrapText="1"/>
    </xf>
  </cellXfs>
  <cellStyles count="8">
    <cellStyle name="Нейтральный" xfId="1" builtinId="28"/>
    <cellStyle name="Обычный" xfId="0" builtinId="0"/>
    <cellStyle name="Обычный 2" xfId="3"/>
    <cellStyle name="Обычный 2 12" xfId="6"/>
    <cellStyle name="Обычный 3" xfId="4"/>
    <cellStyle name="Обычный_Приложение 4 к Решению СМП" xfId="7"/>
    <cellStyle name="Процентный" xfId="2" builtinId="5"/>
    <cellStyle name="Процентный 2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398370</xdr:colOff>
      <xdr:row>9</xdr:row>
      <xdr:rowOff>699807</xdr:rowOff>
    </xdr:from>
    <xdr:to>
      <xdr:col>26</xdr:col>
      <xdr:colOff>953994</xdr:colOff>
      <xdr:row>9</xdr:row>
      <xdr:rowOff>1099857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87045" y="1109382"/>
          <a:ext cx="1555749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510988</xdr:colOff>
      <xdr:row>9</xdr:row>
      <xdr:rowOff>676836</xdr:rowOff>
    </xdr:from>
    <xdr:to>
      <xdr:col>28</xdr:col>
      <xdr:colOff>898337</xdr:colOff>
      <xdr:row>9</xdr:row>
      <xdr:rowOff>1084544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2338" y="1086411"/>
          <a:ext cx="1301749" cy="407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314326</xdr:colOff>
      <xdr:row>6</xdr:row>
      <xdr:rowOff>1057275</xdr:rowOff>
    </xdr:from>
    <xdr:to>
      <xdr:col>64</xdr:col>
      <xdr:colOff>869950</xdr:colOff>
      <xdr:row>6</xdr:row>
      <xdr:rowOff>1504950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22101" y="2247900"/>
          <a:ext cx="1755774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65</xdr:col>
      <xdr:colOff>412751</xdr:colOff>
      <xdr:row>2</xdr:row>
      <xdr:rowOff>1619250</xdr:rowOff>
    </xdr:from>
    <xdr:to>
      <xdr:col>66</xdr:col>
      <xdr:colOff>1063625</xdr:colOff>
      <xdr:row>2</xdr:row>
      <xdr:rowOff>2317750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0826" y="438150"/>
          <a:ext cx="185102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65</xdr:col>
      <xdr:colOff>381000</xdr:colOff>
      <xdr:row>6</xdr:row>
      <xdr:rowOff>1133475</xdr:rowOff>
    </xdr:from>
    <xdr:to>
      <xdr:col>66</xdr:col>
      <xdr:colOff>768349</xdr:colOff>
      <xdr:row>7</xdr:row>
      <xdr:rowOff>3176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9075" y="2324100"/>
          <a:ext cx="1587499" cy="460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314326</xdr:colOff>
      <xdr:row>6</xdr:row>
      <xdr:rowOff>1057275</xdr:rowOff>
    </xdr:from>
    <xdr:to>
      <xdr:col>64</xdr:col>
      <xdr:colOff>869950</xdr:colOff>
      <xdr:row>6</xdr:row>
      <xdr:rowOff>1504950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81451" y="2247900"/>
          <a:ext cx="1755774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65</xdr:col>
      <xdr:colOff>412751</xdr:colOff>
      <xdr:row>2</xdr:row>
      <xdr:rowOff>1619250</xdr:rowOff>
    </xdr:from>
    <xdr:to>
      <xdr:col>66</xdr:col>
      <xdr:colOff>1063625</xdr:colOff>
      <xdr:row>2</xdr:row>
      <xdr:rowOff>2317750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3176" y="1276350"/>
          <a:ext cx="2003424" cy="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65</xdr:col>
      <xdr:colOff>381000</xdr:colOff>
      <xdr:row>6</xdr:row>
      <xdr:rowOff>1133475</xdr:rowOff>
    </xdr:from>
    <xdr:to>
      <xdr:col>66</xdr:col>
      <xdr:colOff>768349</xdr:colOff>
      <xdr:row>7</xdr:row>
      <xdr:rowOff>3176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48425" y="2324100"/>
          <a:ext cx="1587499" cy="460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9;&#1042;\&#1054;&#1073;&#1097;&#1072;&#1103;%20&#1076;&#1086;&#1082;&#1091;&#1084;&#1077;&#1085;&#1090;&#1072;&#1094;&#1080;&#1103;\Moskreg\2009\&#1060;&#1080;&#1085;&#1072;&#1085;&#1089;&#1080;&#1088;&#1086;&#1074;&#1072;&#1085;&#1080;&#1077;2009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3\Fin_m\&#1050;&#1072;&#1083;&#1091;&#1075;&#1072;,&#1054;&#1073;&#1085;&#1080;&#1085;&#1089;&#1082;\2004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_свод"/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</sheetNames>
    <sheetDataSet>
      <sheetData sheetId="0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0"/>
  <sheetViews>
    <sheetView topLeftCell="X16" zoomScale="80" zoomScaleNormal="80" zoomScaleSheetLayoutView="85" workbookViewId="0">
      <selection activeCell="AQ5" sqref="AQ5"/>
    </sheetView>
  </sheetViews>
  <sheetFormatPr defaultRowHeight="15" x14ac:dyDescent="0.25"/>
  <cols>
    <col min="1" max="1" width="7.5703125" style="39" customWidth="1"/>
    <col min="2" max="2" width="11" style="39" customWidth="1"/>
    <col min="3" max="3" width="46.7109375" style="39" customWidth="1"/>
    <col min="4" max="36" width="15.42578125" style="39" customWidth="1"/>
    <col min="37" max="37" width="17.42578125" style="39" customWidth="1"/>
    <col min="38" max="38" width="15.42578125" style="39" customWidth="1"/>
    <col min="39" max="39" width="13.85546875" style="39" customWidth="1"/>
    <col min="40" max="40" width="14" style="39" customWidth="1"/>
    <col min="41" max="43" width="15.42578125" style="39" customWidth="1"/>
    <col min="44" max="16384" width="9.140625" style="39"/>
  </cols>
  <sheetData>
    <row r="1" spans="1:45" ht="15" customHeight="1" x14ac:dyDescent="0.25">
      <c r="B1" s="185"/>
      <c r="C1" s="190"/>
      <c r="G1" s="187"/>
      <c r="H1" s="187"/>
      <c r="N1" s="188"/>
      <c r="AF1" s="189"/>
      <c r="AG1" s="189"/>
      <c r="AJ1" s="189"/>
      <c r="AN1" s="187"/>
      <c r="AQ1" s="191" t="s">
        <v>192</v>
      </c>
    </row>
    <row r="2" spans="1:45" x14ac:dyDescent="0.25">
      <c r="B2" s="185"/>
      <c r="C2" s="190"/>
      <c r="G2" s="187"/>
      <c r="H2" s="187"/>
      <c r="N2" s="188"/>
      <c r="AF2" s="189"/>
      <c r="AG2" s="189"/>
      <c r="AJ2" s="189"/>
      <c r="AN2" s="187"/>
      <c r="AQ2" s="191" t="s">
        <v>255</v>
      </c>
    </row>
    <row r="3" spans="1:45" ht="15" customHeight="1" x14ac:dyDescent="0.25">
      <c r="B3" s="185"/>
      <c r="C3" s="190"/>
      <c r="G3" s="187"/>
      <c r="H3" s="187"/>
      <c r="N3" s="188"/>
      <c r="AF3" s="189"/>
      <c r="AG3" s="189"/>
      <c r="AJ3" s="189"/>
      <c r="AN3" s="187"/>
      <c r="AQ3" s="191" t="s">
        <v>190</v>
      </c>
    </row>
    <row r="4" spans="1:45" ht="15" customHeight="1" x14ac:dyDescent="0.25">
      <c r="B4" s="185"/>
      <c r="C4" s="186"/>
      <c r="G4" s="187"/>
      <c r="H4" s="187"/>
      <c r="N4" s="188"/>
      <c r="AF4" s="189"/>
      <c r="AG4" s="189"/>
      <c r="AJ4" s="189"/>
      <c r="AN4" s="187"/>
      <c r="AQ4" s="191" t="s">
        <v>191</v>
      </c>
    </row>
    <row r="5" spans="1:45" ht="15" customHeight="1" x14ac:dyDescent="0.25">
      <c r="B5" s="185"/>
      <c r="C5" s="186"/>
      <c r="G5" s="187"/>
      <c r="H5" s="187"/>
      <c r="N5" s="188"/>
      <c r="AF5" s="189"/>
      <c r="AG5" s="189"/>
      <c r="AJ5" s="189"/>
      <c r="AN5" s="187"/>
      <c r="AQ5" s="192" t="s">
        <v>253</v>
      </c>
    </row>
    <row r="6" spans="1:45" ht="15" customHeight="1" x14ac:dyDescent="0.25">
      <c r="A6" s="185"/>
      <c r="B6" s="185"/>
      <c r="C6" s="186"/>
      <c r="G6" s="187"/>
      <c r="H6" s="187"/>
      <c r="N6" s="188"/>
      <c r="AF6" s="189"/>
      <c r="AG6" s="189"/>
      <c r="AJ6" s="189"/>
      <c r="AN6" s="187"/>
      <c r="AO6" s="187"/>
    </row>
    <row r="7" spans="1:45" ht="116.25" customHeight="1" x14ac:dyDescent="0.25">
      <c r="A7" s="277" t="s">
        <v>252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</row>
    <row r="8" spans="1:45" customFormat="1" ht="36" customHeight="1" x14ac:dyDescent="0.25">
      <c r="A8" s="291" t="s">
        <v>60</v>
      </c>
      <c r="B8" s="292" t="s">
        <v>84</v>
      </c>
      <c r="C8" s="295" t="s">
        <v>0</v>
      </c>
      <c r="D8" s="278" t="s">
        <v>217</v>
      </c>
      <c r="E8" s="261"/>
      <c r="F8" s="209" t="s">
        <v>218</v>
      </c>
      <c r="G8" s="209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210"/>
      <c r="AF8" s="210"/>
      <c r="AG8" s="210"/>
      <c r="AH8" s="210"/>
      <c r="AI8" s="210"/>
      <c r="AJ8" s="210"/>
      <c r="AK8" s="211"/>
      <c r="AL8" s="289" t="s">
        <v>219</v>
      </c>
      <c r="AM8" s="278" t="s">
        <v>220</v>
      </c>
      <c r="AN8" s="278" t="s">
        <v>221</v>
      </c>
      <c r="AO8" s="281" t="s">
        <v>7</v>
      </c>
      <c r="AP8" s="281"/>
      <c r="AQ8" s="281"/>
    </row>
    <row r="9" spans="1:45" customFormat="1" ht="19.5" customHeight="1" x14ac:dyDescent="0.25">
      <c r="A9" s="291"/>
      <c r="B9" s="293"/>
      <c r="C9" s="295"/>
      <c r="D9" s="279"/>
      <c r="E9" s="282" t="s">
        <v>222</v>
      </c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4"/>
      <c r="S9" s="285" t="s">
        <v>223</v>
      </c>
      <c r="T9" s="286"/>
      <c r="U9" s="286"/>
      <c r="V9" s="286"/>
      <c r="W9" s="286"/>
      <c r="X9" s="287"/>
      <c r="Y9" s="285" t="s">
        <v>224</v>
      </c>
      <c r="Z9" s="286"/>
      <c r="AA9" s="286"/>
      <c r="AB9" s="286"/>
      <c r="AC9" s="287"/>
      <c r="AD9" s="212"/>
      <c r="AE9" s="288" t="s">
        <v>225</v>
      </c>
      <c r="AF9" s="288"/>
      <c r="AG9" s="288"/>
      <c r="AH9" s="288"/>
      <c r="AI9" s="288"/>
      <c r="AJ9" s="288"/>
      <c r="AK9" s="288"/>
      <c r="AL9" s="290"/>
      <c r="AM9" s="279"/>
      <c r="AN9" s="279"/>
      <c r="AO9" s="260"/>
      <c r="AP9" s="260"/>
      <c r="AQ9" s="260"/>
    </row>
    <row r="10" spans="1:45" customFormat="1" ht="243.75" customHeight="1" x14ac:dyDescent="0.25">
      <c r="A10" s="291"/>
      <c r="B10" s="294"/>
      <c r="C10" s="295"/>
      <c r="D10" s="280"/>
      <c r="E10" s="213" t="s">
        <v>226</v>
      </c>
      <c r="F10" s="213" t="s">
        <v>206</v>
      </c>
      <c r="G10" s="213" t="s">
        <v>227</v>
      </c>
      <c r="H10" s="213" t="s">
        <v>207</v>
      </c>
      <c r="I10" s="213" t="s">
        <v>208</v>
      </c>
      <c r="J10" s="213" t="s">
        <v>228</v>
      </c>
      <c r="K10" s="213" t="s">
        <v>229</v>
      </c>
      <c r="L10" s="213" t="s">
        <v>230</v>
      </c>
      <c r="M10" s="213" t="s">
        <v>231</v>
      </c>
      <c r="N10" s="213" t="s">
        <v>232</v>
      </c>
      <c r="O10" s="213" t="s">
        <v>233</v>
      </c>
      <c r="P10" s="213" t="s">
        <v>234</v>
      </c>
      <c r="Q10" s="213" t="s">
        <v>235</v>
      </c>
      <c r="R10" s="213" t="s">
        <v>236</v>
      </c>
      <c r="S10" s="214" t="s">
        <v>209</v>
      </c>
      <c r="T10" s="213" t="s">
        <v>210</v>
      </c>
      <c r="U10" s="213" t="s">
        <v>211</v>
      </c>
      <c r="V10" s="213" t="s">
        <v>212</v>
      </c>
      <c r="W10" s="213" t="s">
        <v>213</v>
      </c>
      <c r="X10" s="213" t="s">
        <v>214</v>
      </c>
      <c r="Y10" s="214" t="s">
        <v>215</v>
      </c>
      <c r="Z10" s="214" t="s">
        <v>237</v>
      </c>
      <c r="AA10" s="214" t="s">
        <v>238</v>
      </c>
      <c r="AB10" s="214" t="s">
        <v>239</v>
      </c>
      <c r="AC10" s="214" t="s">
        <v>216</v>
      </c>
      <c r="AD10" s="214" t="s">
        <v>240</v>
      </c>
      <c r="AE10" s="214" t="s">
        <v>241</v>
      </c>
      <c r="AF10" s="214" t="s">
        <v>242</v>
      </c>
      <c r="AG10" s="214" t="s">
        <v>243</v>
      </c>
      <c r="AH10" s="214" t="s">
        <v>244</v>
      </c>
      <c r="AI10" s="214" t="s">
        <v>245</v>
      </c>
      <c r="AJ10" s="214" t="s">
        <v>246</v>
      </c>
      <c r="AK10" s="214" t="s">
        <v>247</v>
      </c>
      <c r="AL10" s="280"/>
      <c r="AM10" s="280"/>
      <c r="AN10" s="280"/>
      <c r="AO10" s="10" t="s">
        <v>248</v>
      </c>
      <c r="AP10" s="10" t="s">
        <v>249</v>
      </c>
      <c r="AQ10" s="10" t="s">
        <v>250</v>
      </c>
    </row>
    <row r="11" spans="1:45" customFormat="1" x14ac:dyDescent="0.25">
      <c r="A11" s="259"/>
      <c r="B11" s="259"/>
      <c r="C11" s="215"/>
      <c r="D11" s="213"/>
      <c r="E11" s="213">
        <v>1</v>
      </c>
      <c r="F11" s="260">
        <v>2</v>
      </c>
      <c r="G11" s="260">
        <v>3</v>
      </c>
      <c r="H11" s="260">
        <v>4</v>
      </c>
      <c r="I11" s="260">
        <v>5</v>
      </c>
      <c r="J11" s="260">
        <v>6</v>
      </c>
      <c r="K11" s="260">
        <v>7</v>
      </c>
      <c r="L11" s="260">
        <v>8</v>
      </c>
      <c r="M11" s="260">
        <v>9</v>
      </c>
      <c r="N11" s="260">
        <v>10</v>
      </c>
      <c r="O11" s="260">
        <v>11</v>
      </c>
      <c r="P11" s="260">
        <v>12</v>
      </c>
      <c r="Q11" s="260">
        <v>13</v>
      </c>
      <c r="R11" s="260">
        <v>14</v>
      </c>
      <c r="S11" s="260">
        <v>15</v>
      </c>
      <c r="T11" s="260">
        <v>16</v>
      </c>
      <c r="U11" s="260">
        <v>17</v>
      </c>
      <c r="V11" s="260">
        <v>18</v>
      </c>
      <c r="W11" s="260">
        <v>19</v>
      </c>
      <c r="X11" s="260">
        <v>20</v>
      </c>
      <c r="Y11" s="260">
        <v>21</v>
      </c>
      <c r="Z11" s="260">
        <v>22</v>
      </c>
      <c r="AA11" s="260">
        <v>23</v>
      </c>
      <c r="AB11" s="260">
        <v>24</v>
      </c>
      <c r="AC11" s="260">
        <v>25</v>
      </c>
      <c r="AD11" s="213">
        <v>26</v>
      </c>
      <c r="AE11" s="213">
        <v>27</v>
      </c>
      <c r="AF11" s="213">
        <v>28</v>
      </c>
      <c r="AG11" s="213">
        <v>29</v>
      </c>
      <c r="AH11" s="213">
        <v>30</v>
      </c>
      <c r="AI11" s="213">
        <v>31</v>
      </c>
      <c r="AJ11" s="213">
        <v>32</v>
      </c>
      <c r="AK11" s="213">
        <v>33</v>
      </c>
      <c r="AL11" s="258"/>
      <c r="AM11" s="258"/>
      <c r="AN11" s="258"/>
      <c r="AO11" s="260"/>
      <c r="AP11" s="260"/>
      <c r="AQ11" s="260"/>
    </row>
    <row r="12" spans="1:45" customFormat="1" ht="16.5" x14ac:dyDescent="0.25">
      <c r="A12" s="262">
        <v>1</v>
      </c>
      <c r="B12" s="216">
        <v>4</v>
      </c>
      <c r="C12" s="217" t="s">
        <v>198</v>
      </c>
      <c r="D12" s="218">
        <v>25</v>
      </c>
      <c r="E12" s="194">
        <v>3</v>
      </c>
      <c r="F12" s="197">
        <v>2</v>
      </c>
      <c r="G12" s="197">
        <v>2</v>
      </c>
      <c r="H12" s="196"/>
      <c r="I12" s="196">
        <v>2</v>
      </c>
      <c r="J12" s="196">
        <v>3</v>
      </c>
      <c r="K12" s="196">
        <v>1</v>
      </c>
      <c r="L12" s="196">
        <v>2</v>
      </c>
      <c r="M12" s="196">
        <v>0.5</v>
      </c>
      <c r="N12" s="196"/>
      <c r="O12" s="196"/>
      <c r="P12" s="196">
        <v>2</v>
      </c>
      <c r="Q12" s="203">
        <v>2</v>
      </c>
      <c r="R12" s="203">
        <v>3</v>
      </c>
      <c r="S12" s="201" t="s">
        <v>50</v>
      </c>
      <c r="T12" s="202" t="s">
        <v>50</v>
      </c>
      <c r="U12" s="202" t="s">
        <v>50</v>
      </c>
      <c r="V12" s="202" t="s">
        <v>50</v>
      </c>
      <c r="W12" s="202" t="s">
        <v>50</v>
      </c>
      <c r="X12" s="202" t="s">
        <v>50</v>
      </c>
      <c r="Y12" s="201" t="s">
        <v>50</v>
      </c>
      <c r="Z12" s="197"/>
      <c r="AA12" s="197"/>
      <c r="AB12" s="197">
        <v>4.5</v>
      </c>
      <c r="AC12" s="201" t="s">
        <v>50</v>
      </c>
      <c r="AD12" s="197">
        <v>3</v>
      </c>
      <c r="AE12" s="197">
        <v>4</v>
      </c>
      <c r="AF12" s="197">
        <v>3</v>
      </c>
      <c r="AG12" s="197">
        <v>5</v>
      </c>
      <c r="AH12" s="197">
        <v>8</v>
      </c>
      <c r="AI12" s="197">
        <v>3</v>
      </c>
      <c r="AJ12" s="197">
        <v>8</v>
      </c>
      <c r="AK12" s="197"/>
      <c r="AL12" s="195">
        <f>COUNTIF(E12:AK12,"&gt;0")</f>
        <v>19</v>
      </c>
      <c r="AM12" s="219">
        <f>SUM(AE12:AK12)</f>
        <v>31</v>
      </c>
      <c r="AN12" s="219">
        <f>SUM(E12:AK12)</f>
        <v>61</v>
      </c>
      <c r="AO12" s="200"/>
      <c r="AP12" s="200"/>
      <c r="AQ12" s="220">
        <f>AL12/D12</f>
        <v>0.76</v>
      </c>
      <c r="AS12" s="221"/>
    </row>
    <row r="13" spans="1:45" customFormat="1" ht="16.5" x14ac:dyDescent="0.25">
      <c r="A13" s="262">
        <v>2</v>
      </c>
      <c r="B13" s="216">
        <v>10</v>
      </c>
      <c r="C13" s="217" t="s">
        <v>197</v>
      </c>
      <c r="D13" s="218">
        <v>25</v>
      </c>
      <c r="E13" s="194">
        <v>3</v>
      </c>
      <c r="F13" s="197">
        <v>2</v>
      </c>
      <c r="G13" s="197"/>
      <c r="H13" s="196"/>
      <c r="I13" s="196">
        <v>2</v>
      </c>
      <c r="J13" s="196">
        <v>3</v>
      </c>
      <c r="K13" s="196">
        <v>1</v>
      </c>
      <c r="L13" s="196">
        <v>2</v>
      </c>
      <c r="M13" s="196"/>
      <c r="N13" s="196">
        <v>1</v>
      </c>
      <c r="O13" s="196"/>
      <c r="P13" s="196">
        <v>2</v>
      </c>
      <c r="Q13" s="203">
        <v>1</v>
      </c>
      <c r="R13" s="203">
        <v>3</v>
      </c>
      <c r="S13" s="201" t="s">
        <v>50</v>
      </c>
      <c r="T13" s="202" t="s">
        <v>50</v>
      </c>
      <c r="U13" s="202" t="s">
        <v>50</v>
      </c>
      <c r="V13" s="202" t="s">
        <v>50</v>
      </c>
      <c r="W13" s="202" t="s">
        <v>50</v>
      </c>
      <c r="X13" s="202" t="s">
        <v>50</v>
      </c>
      <c r="Y13" s="201" t="s">
        <v>50</v>
      </c>
      <c r="Z13" s="197"/>
      <c r="AA13" s="197">
        <v>4.5</v>
      </c>
      <c r="AB13" s="197">
        <v>9</v>
      </c>
      <c r="AC13" s="201" t="s">
        <v>50</v>
      </c>
      <c r="AD13" s="197">
        <v>3</v>
      </c>
      <c r="AE13" s="197">
        <v>4</v>
      </c>
      <c r="AF13" s="197">
        <v>-2</v>
      </c>
      <c r="AG13" s="197">
        <v>5</v>
      </c>
      <c r="AH13" s="197">
        <v>8</v>
      </c>
      <c r="AI13" s="197">
        <v>3</v>
      </c>
      <c r="AJ13" s="197">
        <v>8</v>
      </c>
      <c r="AK13" s="197"/>
      <c r="AL13" s="195">
        <f t="shared" ref="AL13:AL49" si="0">COUNTIF(E13:AK13,"&gt;0")</f>
        <v>18</v>
      </c>
      <c r="AM13" s="219">
        <f t="shared" ref="AM13:AM44" si="1">SUM(AE13:AK13)</f>
        <v>26</v>
      </c>
      <c r="AN13" s="219">
        <f t="shared" ref="AN13:AN49" si="2">SUM(E13:AK13)</f>
        <v>62.5</v>
      </c>
      <c r="AO13" s="200"/>
      <c r="AP13" s="200"/>
      <c r="AQ13" s="220">
        <f>AL13/D13</f>
        <v>0.72</v>
      </c>
      <c r="AS13" s="221"/>
    </row>
    <row r="14" spans="1:45" customFormat="1" ht="16.5" x14ac:dyDescent="0.25">
      <c r="A14" s="262">
        <v>3</v>
      </c>
      <c r="B14" s="216">
        <v>13</v>
      </c>
      <c r="C14" s="217" t="s">
        <v>199</v>
      </c>
      <c r="D14" s="218">
        <v>31</v>
      </c>
      <c r="E14" s="194">
        <v>3</v>
      </c>
      <c r="F14" s="197">
        <v>2</v>
      </c>
      <c r="G14" s="197"/>
      <c r="H14" s="196"/>
      <c r="I14" s="196">
        <v>2</v>
      </c>
      <c r="J14" s="196"/>
      <c r="K14" s="196">
        <v>1</v>
      </c>
      <c r="L14" s="196"/>
      <c r="M14" s="196"/>
      <c r="N14" s="196"/>
      <c r="O14" s="196">
        <v>2</v>
      </c>
      <c r="P14" s="196"/>
      <c r="Q14" s="203">
        <v>1</v>
      </c>
      <c r="R14" s="203"/>
      <c r="S14" s="194">
        <v>5</v>
      </c>
      <c r="T14" s="203"/>
      <c r="U14" s="203">
        <v>6</v>
      </c>
      <c r="V14" s="194"/>
      <c r="W14" s="194">
        <v>6</v>
      </c>
      <c r="X14" s="194"/>
      <c r="Y14" s="201" t="s">
        <v>50</v>
      </c>
      <c r="Z14" s="197"/>
      <c r="AA14" s="197"/>
      <c r="AB14" s="197"/>
      <c r="AC14" s="201" t="s">
        <v>50</v>
      </c>
      <c r="AD14" s="197">
        <v>3</v>
      </c>
      <c r="AE14" s="197">
        <v>4</v>
      </c>
      <c r="AF14" s="197">
        <v>-2</v>
      </c>
      <c r="AG14" s="197">
        <v>5</v>
      </c>
      <c r="AH14" s="197">
        <v>8</v>
      </c>
      <c r="AI14" s="197">
        <v>3</v>
      </c>
      <c r="AJ14" s="197">
        <v>8</v>
      </c>
      <c r="AK14" s="197"/>
      <c r="AL14" s="195">
        <f t="shared" si="0"/>
        <v>15</v>
      </c>
      <c r="AM14" s="219">
        <f t="shared" si="1"/>
        <v>26</v>
      </c>
      <c r="AN14" s="219">
        <f t="shared" si="2"/>
        <v>57</v>
      </c>
      <c r="AO14" s="200"/>
      <c r="AP14" s="220">
        <f>AL14/D14</f>
        <v>0.4838709677419355</v>
      </c>
      <c r="AQ14" s="200"/>
      <c r="AS14" s="221"/>
    </row>
    <row r="15" spans="1:45" customFormat="1" ht="16.5" x14ac:dyDescent="0.25">
      <c r="A15" s="262">
        <v>4</v>
      </c>
      <c r="B15" s="216">
        <v>29</v>
      </c>
      <c r="C15" s="217" t="s">
        <v>194</v>
      </c>
      <c r="D15" s="218">
        <v>25</v>
      </c>
      <c r="E15" s="194">
        <v>3</v>
      </c>
      <c r="F15" s="197">
        <v>2</v>
      </c>
      <c r="G15" s="197"/>
      <c r="H15" s="196">
        <v>2</v>
      </c>
      <c r="I15" s="196">
        <v>2</v>
      </c>
      <c r="J15" s="196">
        <v>2</v>
      </c>
      <c r="K15" s="196"/>
      <c r="L15" s="196"/>
      <c r="M15" s="196"/>
      <c r="N15" s="196"/>
      <c r="O15" s="196"/>
      <c r="P15" s="196"/>
      <c r="Q15" s="203">
        <v>2</v>
      </c>
      <c r="R15" s="203"/>
      <c r="S15" s="201" t="s">
        <v>50</v>
      </c>
      <c r="T15" s="202" t="s">
        <v>50</v>
      </c>
      <c r="U15" s="202" t="s">
        <v>50</v>
      </c>
      <c r="V15" s="202" t="s">
        <v>50</v>
      </c>
      <c r="W15" s="202" t="s">
        <v>50</v>
      </c>
      <c r="X15" s="202" t="s">
        <v>50</v>
      </c>
      <c r="Y15" s="201" t="s">
        <v>50</v>
      </c>
      <c r="Z15" s="197"/>
      <c r="AA15" s="197"/>
      <c r="AB15" s="197"/>
      <c r="AC15" s="201" t="s">
        <v>50</v>
      </c>
      <c r="AD15" s="197">
        <v>3</v>
      </c>
      <c r="AE15" s="197">
        <v>4</v>
      </c>
      <c r="AF15" s="197">
        <v>-2</v>
      </c>
      <c r="AG15" s="197">
        <v>5</v>
      </c>
      <c r="AH15" s="197">
        <v>8</v>
      </c>
      <c r="AI15" s="197">
        <v>3</v>
      </c>
      <c r="AJ15" s="197">
        <v>8</v>
      </c>
      <c r="AK15" s="197"/>
      <c r="AL15" s="195">
        <f t="shared" si="0"/>
        <v>12</v>
      </c>
      <c r="AM15" s="219">
        <f t="shared" si="1"/>
        <v>26</v>
      </c>
      <c r="AN15" s="219">
        <f t="shared" si="2"/>
        <v>42</v>
      </c>
      <c r="AO15" s="205"/>
      <c r="AP15" s="220">
        <f>AL15/D15</f>
        <v>0.48</v>
      </c>
      <c r="AQ15" s="200"/>
      <c r="AS15" s="221"/>
    </row>
    <row r="16" spans="1:45" customFormat="1" ht="16.5" x14ac:dyDescent="0.25">
      <c r="A16" s="262">
        <v>5</v>
      </c>
      <c r="B16" s="262">
        <v>33</v>
      </c>
      <c r="C16" s="222" t="s">
        <v>105</v>
      </c>
      <c r="D16" s="223">
        <v>25</v>
      </c>
      <c r="E16" s="194">
        <v>3</v>
      </c>
      <c r="F16" s="197">
        <v>2</v>
      </c>
      <c r="G16" s="197">
        <v>2</v>
      </c>
      <c r="H16" s="196">
        <v>2</v>
      </c>
      <c r="I16" s="196">
        <v>2</v>
      </c>
      <c r="J16" s="196">
        <v>2</v>
      </c>
      <c r="K16" s="196">
        <v>1</v>
      </c>
      <c r="L16" s="196">
        <v>2</v>
      </c>
      <c r="M16" s="196">
        <v>0.5</v>
      </c>
      <c r="N16" s="196">
        <v>0.5</v>
      </c>
      <c r="O16" s="196">
        <v>1</v>
      </c>
      <c r="P16" s="196">
        <v>2</v>
      </c>
      <c r="Q16" s="203">
        <v>1</v>
      </c>
      <c r="R16" s="203">
        <v>3</v>
      </c>
      <c r="S16" s="201" t="s">
        <v>50</v>
      </c>
      <c r="T16" s="202" t="s">
        <v>50</v>
      </c>
      <c r="U16" s="202" t="s">
        <v>50</v>
      </c>
      <c r="V16" s="202" t="s">
        <v>50</v>
      </c>
      <c r="W16" s="202" t="s">
        <v>50</v>
      </c>
      <c r="X16" s="202" t="s">
        <v>50</v>
      </c>
      <c r="Y16" s="201" t="s">
        <v>50</v>
      </c>
      <c r="Z16" s="197"/>
      <c r="AA16" s="197">
        <v>9</v>
      </c>
      <c r="AB16" s="197"/>
      <c r="AC16" s="201" t="s">
        <v>50</v>
      </c>
      <c r="AD16" s="197"/>
      <c r="AE16" s="197">
        <v>4</v>
      </c>
      <c r="AF16" s="197">
        <v>-2</v>
      </c>
      <c r="AG16" s="197">
        <v>5</v>
      </c>
      <c r="AH16" s="197">
        <v>8</v>
      </c>
      <c r="AI16" s="197">
        <v>3</v>
      </c>
      <c r="AJ16" s="197">
        <v>8</v>
      </c>
      <c r="AK16" s="197"/>
      <c r="AL16" s="195">
        <f t="shared" si="0"/>
        <v>20</v>
      </c>
      <c r="AM16" s="219">
        <f t="shared" si="1"/>
        <v>26</v>
      </c>
      <c r="AN16" s="219">
        <f t="shared" si="2"/>
        <v>59</v>
      </c>
      <c r="AO16" s="200"/>
      <c r="AP16" s="224"/>
      <c r="AQ16" s="220">
        <f>AL16/D16</f>
        <v>0.8</v>
      </c>
      <c r="AS16" s="221"/>
    </row>
    <row r="17" spans="1:45" customFormat="1" ht="15.75" customHeight="1" x14ac:dyDescent="0.25">
      <c r="A17" s="262">
        <v>6</v>
      </c>
      <c r="B17" s="216">
        <v>35</v>
      </c>
      <c r="C17" s="217" t="s">
        <v>106</v>
      </c>
      <c r="D17" s="218">
        <v>30</v>
      </c>
      <c r="E17" s="194">
        <v>2</v>
      </c>
      <c r="F17" s="197"/>
      <c r="G17" s="197">
        <v>2</v>
      </c>
      <c r="H17" s="196"/>
      <c r="I17" s="196">
        <v>2</v>
      </c>
      <c r="J17" s="196"/>
      <c r="K17" s="196">
        <v>1</v>
      </c>
      <c r="L17" s="196">
        <v>2</v>
      </c>
      <c r="M17" s="196"/>
      <c r="N17" s="196">
        <v>1</v>
      </c>
      <c r="O17" s="196"/>
      <c r="P17" s="196">
        <v>2</v>
      </c>
      <c r="Q17" s="203">
        <v>1</v>
      </c>
      <c r="R17" s="203">
        <v>1.5</v>
      </c>
      <c r="S17" s="201" t="s">
        <v>50</v>
      </c>
      <c r="T17" s="194"/>
      <c r="U17" s="203"/>
      <c r="V17" s="194"/>
      <c r="W17" s="194"/>
      <c r="X17" s="194">
        <v>6</v>
      </c>
      <c r="Y17" s="201" t="s">
        <v>50</v>
      </c>
      <c r="Z17" s="197"/>
      <c r="AA17" s="197"/>
      <c r="AB17" s="197"/>
      <c r="AC17" s="201" t="s">
        <v>50</v>
      </c>
      <c r="AD17" s="197"/>
      <c r="AE17" s="197">
        <v>4</v>
      </c>
      <c r="AF17" s="197">
        <v>3</v>
      </c>
      <c r="AG17" s="197">
        <v>5</v>
      </c>
      <c r="AH17" s="197">
        <v>8</v>
      </c>
      <c r="AI17" s="197">
        <v>3</v>
      </c>
      <c r="AJ17" s="197">
        <v>8</v>
      </c>
      <c r="AK17" s="197"/>
      <c r="AL17" s="195">
        <f t="shared" si="0"/>
        <v>16</v>
      </c>
      <c r="AM17" s="219">
        <f t="shared" si="1"/>
        <v>31</v>
      </c>
      <c r="AN17" s="219">
        <f t="shared" si="2"/>
        <v>51.5</v>
      </c>
      <c r="AO17" s="200"/>
      <c r="AP17" s="220">
        <f>AL17/D17</f>
        <v>0.53333333333333333</v>
      </c>
      <c r="AQ17" s="200"/>
      <c r="AS17" s="221"/>
    </row>
    <row r="18" spans="1:45" customFormat="1" ht="16.5" x14ac:dyDescent="0.25">
      <c r="A18" s="262">
        <v>7</v>
      </c>
      <c r="B18" s="216">
        <v>49</v>
      </c>
      <c r="C18" s="217" t="s">
        <v>107</v>
      </c>
      <c r="D18" s="218">
        <v>25</v>
      </c>
      <c r="E18" s="194">
        <v>3</v>
      </c>
      <c r="F18" s="197">
        <v>2</v>
      </c>
      <c r="G18" s="197"/>
      <c r="H18" s="196"/>
      <c r="I18" s="196">
        <v>2</v>
      </c>
      <c r="J18" s="196">
        <v>3</v>
      </c>
      <c r="K18" s="196">
        <v>1</v>
      </c>
      <c r="L18" s="196">
        <v>2</v>
      </c>
      <c r="M18" s="196">
        <v>0.5</v>
      </c>
      <c r="N18" s="196">
        <v>1</v>
      </c>
      <c r="O18" s="196">
        <v>1</v>
      </c>
      <c r="P18" s="196">
        <v>2</v>
      </c>
      <c r="Q18" s="203">
        <v>1</v>
      </c>
      <c r="R18" s="203">
        <v>3</v>
      </c>
      <c r="S18" s="201" t="s">
        <v>50</v>
      </c>
      <c r="T18" s="202" t="s">
        <v>50</v>
      </c>
      <c r="U18" s="202" t="s">
        <v>50</v>
      </c>
      <c r="V18" s="202" t="s">
        <v>50</v>
      </c>
      <c r="W18" s="202" t="s">
        <v>50</v>
      </c>
      <c r="X18" s="202" t="s">
        <v>50</v>
      </c>
      <c r="Y18" s="201" t="s">
        <v>50</v>
      </c>
      <c r="Z18" s="197">
        <v>2</v>
      </c>
      <c r="AA18" s="197"/>
      <c r="AB18" s="197"/>
      <c r="AC18" s="201" t="s">
        <v>50</v>
      </c>
      <c r="AD18" s="197">
        <v>3</v>
      </c>
      <c r="AE18" s="197">
        <v>4</v>
      </c>
      <c r="AF18" s="197">
        <v>3</v>
      </c>
      <c r="AG18" s="197">
        <v>5</v>
      </c>
      <c r="AH18" s="197">
        <v>8</v>
      </c>
      <c r="AI18" s="197">
        <v>3</v>
      </c>
      <c r="AJ18" s="197">
        <v>8</v>
      </c>
      <c r="AK18" s="197"/>
      <c r="AL18" s="195">
        <f t="shared" si="0"/>
        <v>20</v>
      </c>
      <c r="AM18" s="219">
        <f t="shared" si="1"/>
        <v>31</v>
      </c>
      <c r="AN18" s="219">
        <f t="shared" si="2"/>
        <v>57.5</v>
      </c>
      <c r="AO18" s="200"/>
      <c r="AP18" s="224"/>
      <c r="AQ18" s="220">
        <f>AL18/D18</f>
        <v>0.8</v>
      </c>
      <c r="AS18" s="221"/>
    </row>
    <row r="19" spans="1:45" customFormat="1" ht="16.5" x14ac:dyDescent="0.25">
      <c r="A19" s="262">
        <v>8</v>
      </c>
      <c r="B19" s="216">
        <v>59</v>
      </c>
      <c r="C19" s="217" t="s">
        <v>87</v>
      </c>
      <c r="D19" s="218">
        <v>33</v>
      </c>
      <c r="E19" s="194">
        <v>3</v>
      </c>
      <c r="F19" s="197">
        <v>2</v>
      </c>
      <c r="G19" s="197"/>
      <c r="H19" s="196">
        <v>2</v>
      </c>
      <c r="I19" s="196">
        <v>2</v>
      </c>
      <c r="J19" s="196"/>
      <c r="K19" s="196">
        <v>1</v>
      </c>
      <c r="L19" s="196">
        <v>2</v>
      </c>
      <c r="M19" s="196">
        <v>0.5</v>
      </c>
      <c r="N19" s="196">
        <v>1</v>
      </c>
      <c r="O19" s="196">
        <v>1</v>
      </c>
      <c r="P19" s="196">
        <v>2</v>
      </c>
      <c r="Q19" s="203"/>
      <c r="R19" s="203">
        <v>3</v>
      </c>
      <c r="S19" s="206">
        <v>5</v>
      </c>
      <c r="T19" s="203"/>
      <c r="U19" s="203">
        <v>6</v>
      </c>
      <c r="V19" s="196"/>
      <c r="W19" s="196"/>
      <c r="X19" s="196">
        <v>3</v>
      </c>
      <c r="Y19" s="198">
        <v>8</v>
      </c>
      <c r="Z19" s="197"/>
      <c r="AA19" s="197"/>
      <c r="AB19" s="197">
        <v>9</v>
      </c>
      <c r="AC19" s="199">
        <v>3</v>
      </c>
      <c r="AD19" s="197">
        <v>3</v>
      </c>
      <c r="AE19" s="197">
        <v>4</v>
      </c>
      <c r="AF19" s="197">
        <v>-2</v>
      </c>
      <c r="AG19" s="197">
        <v>5</v>
      </c>
      <c r="AH19" s="197">
        <v>-4</v>
      </c>
      <c r="AI19" s="197">
        <v>3</v>
      </c>
      <c r="AJ19" s="197">
        <v>8</v>
      </c>
      <c r="AK19" s="197"/>
      <c r="AL19" s="195">
        <f t="shared" si="0"/>
        <v>22</v>
      </c>
      <c r="AM19" s="219">
        <f t="shared" si="1"/>
        <v>14</v>
      </c>
      <c r="AN19" s="219">
        <f t="shared" si="2"/>
        <v>70.5</v>
      </c>
      <c r="AO19" s="200"/>
      <c r="AP19" s="200"/>
      <c r="AQ19" s="220">
        <f>AL19/D19</f>
        <v>0.66666666666666663</v>
      </c>
      <c r="AS19" s="221"/>
    </row>
    <row r="20" spans="1:45" customFormat="1" ht="16.5" x14ac:dyDescent="0.25">
      <c r="A20" s="262">
        <v>9</v>
      </c>
      <c r="B20" s="216">
        <v>61</v>
      </c>
      <c r="C20" s="217" t="s">
        <v>86</v>
      </c>
      <c r="D20" s="218">
        <v>31</v>
      </c>
      <c r="E20" s="194">
        <v>3</v>
      </c>
      <c r="F20" s="197"/>
      <c r="G20" s="197"/>
      <c r="H20" s="196"/>
      <c r="I20" s="196"/>
      <c r="J20" s="196"/>
      <c r="K20" s="196">
        <v>1</v>
      </c>
      <c r="L20" s="196">
        <v>2</v>
      </c>
      <c r="M20" s="196"/>
      <c r="N20" s="204"/>
      <c r="O20" s="196">
        <v>2</v>
      </c>
      <c r="P20" s="196">
        <v>2</v>
      </c>
      <c r="Q20" s="203">
        <v>2</v>
      </c>
      <c r="R20" s="203">
        <v>3</v>
      </c>
      <c r="S20" s="197">
        <v>5</v>
      </c>
      <c r="T20" s="202" t="s">
        <v>50</v>
      </c>
      <c r="U20" s="196"/>
      <c r="V20" s="196"/>
      <c r="W20" s="196">
        <v>6</v>
      </c>
      <c r="X20" s="194"/>
      <c r="Y20" s="198"/>
      <c r="Z20" s="198"/>
      <c r="AA20" s="198"/>
      <c r="AB20" s="198"/>
      <c r="AC20" s="199">
        <v>4.5</v>
      </c>
      <c r="AD20" s="197">
        <v>3</v>
      </c>
      <c r="AE20" s="225" t="s">
        <v>50</v>
      </c>
      <c r="AF20" s="197">
        <v>-3</v>
      </c>
      <c r="AG20" s="197">
        <v>5</v>
      </c>
      <c r="AH20" s="197">
        <v>8</v>
      </c>
      <c r="AI20" s="197">
        <v>3</v>
      </c>
      <c r="AJ20" s="197">
        <v>8</v>
      </c>
      <c r="AK20" s="197"/>
      <c r="AL20" s="195">
        <f t="shared" si="0"/>
        <v>15</v>
      </c>
      <c r="AM20" s="219">
        <f t="shared" si="1"/>
        <v>21</v>
      </c>
      <c r="AN20" s="219">
        <f t="shared" si="2"/>
        <v>54.5</v>
      </c>
      <c r="AO20" s="200"/>
      <c r="AP20" s="220">
        <f>AL20/D20</f>
        <v>0.4838709677419355</v>
      </c>
      <c r="AQ20" s="200"/>
      <c r="AS20" s="221"/>
    </row>
    <row r="21" spans="1:45" customFormat="1" ht="16.5" x14ac:dyDescent="0.25">
      <c r="A21" s="262">
        <v>10</v>
      </c>
      <c r="B21" s="216">
        <v>63</v>
      </c>
      <c r="C21" s="217" t="s">
        <v>88</v>
      </c>
      <c r="D21" s="218">
        <v>33</v>
      </c>
      <c r="E21" s="194">
        <v>3</v>
      </c>
      <c r="F21" s="197"/>
      <c r="G21" s="197"/>
      <c r="H21" s="196">
        <v>2</v>
      </c>
      <c r="I21" s="196"/>
      <c r="J21" s="196">
        <v>3</v>
      </c>
      <c r="K21" s="196">
        <v>1</v>
      </c>
      <c r="L21" s="196">
        <v>2</v>
      </c>
      <c r="M21" s="196">
        <v>0.5</v>
      </c>
      <c r="N21" s="196">
        <v>1</v>
      </c>
      <c r="O21" s="196"/>
      <c r="P21" s="196">
        <v>2</v>
      </c>
      <c r="Q21" s="203">
        <v>2</v>
      </c>
      <c r="R21" s="203">
        <v>3</v>
      </c>
      <c r="S21" s="197">
        <v>5</v>
      </c>
      <c r="T21" s="203"/>
      <c r="U21" s="203"/>
      <c r="V21" s="196"/>
      <c r="W21" s="196"/>
      <c r="X21" s="196">
        <v>6</v>
      </c>
      <c r="Y21" s="198">
        <v>8</v>
      </c>
      <c r="Z21" s="197"/>
      <c r="AA21" s="197"/>
      <c r="AB21" s="197"/>
      <c r="AC21" s="199">
        <v>9</v>
      </c>
      <c r="AD21" s="197">
        <v>3</v>
      </c>
      <c r="AE21" s="197">
        <v>4</v>
      </c>
      <c r="AF21" s="197">
        <v>-2</v>
      </c>
      <c r="AG21" s="197">
        <v>5</v>
      </c>
      <c r="AH21" s="197">
        <v>-4</v>
      </c>
      <c r="AI21" s="197">
        <v>3</v>
      </c>
      <c r="AJ21" s="197">
        <v>8</v>
      </c>
      <c r="AK21" s="197"/>
      <c r="AL21" s="195">
        <f t="shared" si="0"/>
        <v>19</v>
      </c>
      <c r="AM21" s="219">
        <f t="shared" si="1"/>
        <v>14</v>
      </c>
      <c r="AN21" s="219">
        <f t="shared" si="2"/>
        <v>64.5</v>
      </c>
      <c r="AO21" s="200"/>
      <c r="AP21" s="220">
        <f>AL21/D21</f>
        <v>0.5757575757575758</v>
      </c>
      <c r="AQ21" s="226"/>
      <c r="AS21" s="221"/>
    </row>
    <row r="22" spans="1:45" customFormat="1" ht="16.5" x14ac:dyDescent="0.25">
      <c r="A22" s="262">
        <v>11</v>
      </c>
      <c r="B22" s="216">
        <v>65</v>
      </c>
      <c r="C22" s="217" t="s">
        <v>89</v>
      </c>
      <c r="D22" s="218">
        <v>33</v>
      </c>
      <c r="E22" s="194">
        <v>3</v>
      </c>
      <c r="F22" s="197"/>
      <c r="G22" s="197">
        <v>2</v>
      </c>
      <c r="H22" s="196"/>
      <c r="I22" s="196"/>
      <c r="J22" s="196">
        <v>3</v>
      </c>
      <c r="K22" s="196">
        <v>1</v>
      </c>
      <c r="L22" s="196">
        <v>1</v>
      </c>
      <c r="M22" s="196"/>
      <c r="N22" s="196"/>
      <c r="O22" s="196">
        <v>1</v>
      </c>
      <c r="P22" s="196"/>
      <c r="Q22" s="203"/>
      <c r="R22" s="203">
        <v>3</v>
      </c>
      <c r="S22" s="196">
        <v>5</v>
      </c>
      <c r="T22" s="203"/>
      <c r="U22" s="203"/>
      <c r="V22" s="196"/>
      <c r="W22" s="196">
        <v>6</v>
      </c>
      <c r="X22" s="196"/>
      <c r="Y22" s="198">
        <v>5</v>
      </c>
      <c r="Z22" s="197"/>
      <c r="AA22" s="197"/>
      <c r="AB22" s="197"/>
      <c r="AC22" s="199">
        <v>9</v>
      </c>
      <c r="AD22" s="197">
        <v>3</v>
      </c>
      <c r="AE22" s="197">
        <v>4</v>
      </c>
      <c r="AF22" s="197">
        <v>-2</v>
      </c>
      <c r="AG22" s="197">
        <v>5</v>
      </c>
      <c r="AH22" s="197">
        <v>-4</v>
      </c>
      <c r="AI22" s="197">
        <v>3</v>
      </c>
      <c r="AJ22" s="197">
        <v>8</v>
      </c>
      <c r="AK22" s="197"/>
      <c r="AL22" s="195">
        <f t="shared" si="0"/>
        <v>16</v>
      </c>
      <c r="AM22" s="219">
        <f t="shared" si="1"/>
        <v>14</v>
      </c>
      <c r="AN22" s="219">
        <f t="shared" si="2"/>
        <v>56</v>
      </c>
      <c r="AO22" s="200"/>
      <c r="AP22" s="220">
        <f>AL22/D22</f>
        <v>0.48484848484848486</v>
      </c>
      <c r="AQ22" s="200"/>
      <c r="AS22" s="221"/>
    </row>
    <row r="23" spans="1:45" customFormat="1" ht="16.5" x14ac:dyDescent="0.25">
      <c r="A23" s="262">
        <v>12</v>
      </c>
      <c r="B23" s="216">
        <v>67</v>
      </c>
      <c r="C23" s="217" t="s">
        <v>90</v>
      </c>
      <c r="D23" s="218">
        <v>33</v>
      </c>
      <c r="E23" s="194">
        <v>3</v>
      </c>
      <c r="F23" s="197">
        <v>2</v>
      </c>
      <c r="G23" s="197">
        <v>2</v>
      </c>
      <c r="H23" s="196">
        <v>2</v>
      </c>
      <c r="I23" s="196">
        <v>2</v>
      </c>
      <c r="J23" s="196">
        <v>3</v>
      </c>
      <c r="K23" s="196"/>
      <c r="L23" s="196"/>
      <c r="M23" s="196">
        <v>0.5</v>
      </c>
      <c r="N23" s="196">
        <v>1</v>
      </c>
      <c r="O23" s="196">
        <v>2</v>
      </c>
      <c r="P23" s="196"/>
      <c r="Q23" s="203">
        <v>2</v>
      </c>
      <c r="R23" s="203">
        <v>3</v>
      </c>
      <c r="S23" s="196"/>
      <c r="T23" s="203"/>
      <c r="U23" s="203">
        <v>6</v>
      </c>
      <c r="V23" s="196">
        <v>6</v>
      </c>
      <c r="W23" s="196"/>
      <c r="X23" s="194">
        <v>6</v>
      </c>
      <c r="Y23" s="194">
        <v>5</v>
      </c>
      <c r="Z23" s="196">
        <v>2</v>
      </c>
      <c r="AA23" s="196"/>
      <c r="AB23" s="196"/>
      <c r="AC23" s="203">
        <v>9</v>
      </c>
      <c r="AD23" s="196">
        <v>3</v>
      </c>
      <c r="AE23" s="197">
        <v>4</v>
      </c>
      <c r="AF23" s="197">
        <v>3</v>
      </c>
      <c r="AG23" s="197">
        <v>5</v>
      </c>
      <c r="AH23" s="197">
        <v>8</v>
      </c>
      <c r="AI23" s="197">
        <v>3</v>
      </c>
      <c r="AJ23" s="197">
        <v>8</v>
      </c>
      <c r="AK23" s="196"/>
      <c r="AL23" s="195">
        <f t="shared" si="0"/>
        <v>24</v>
      </c>
      <c r="AM23" s="219">
        <f t="shared" si="1"/>
        <v>31</v>
      </c>
      <c r="AN23" s="219">
        <f t="shared" si="2"/>
        <v>90.5</v>
      </c>
      <c r="AO23" s="200"/>
      <c r="AP23" s="224"/>
      <c r="AQ23" s="220">
        <f>AL23/D23</f>
        <v>0.72727272727272729</v>
      </c>
      <c r="AS23" s="221"/>
    </row>
    <row r="24" spans="1:45" customFormat="1" ht="16.5" x14ac:dyDescent="0.25">
      <c r="A24" s="262">
        <v>13</v>
      </c>
      <c r="B24" s="216">
        <v>69</v>
      </c>
      <c r="C24" s="217" t="s">
        <v>91</v>
      </c>
      <c r="D24" s="218">
        <v>33</v>
      </c>
      <c r="E24" s="194">
        <v>3</v>
      </c>
      <c r="F24" s="197">
        <v>2</v>
      </c>
      <c r="G24" s="197"/>
      <c r="H24" s="196"/>
      <c r="I24" s="196">
        <v>2</v>
      </c>
      <c r="J24" s="196"/>
      <c r="K24" s="196">
        <v>1</v>
      </c>
      <c r="L24" s="196">
        <v>2</v>
      </c>
      <c r="M24" s="196"/>
      <c r="N24" s="196"/>
      <c r="O24" s="196">
        <v>1</v>
      </c>
      <c r="P24" s="196">
        <v>2</v>
      </c>
      <c r="Q24" s="203">
        <v>1</v>
      </c>
      <c r="R24" s="203"/>
      <c r="S24" s="196">
        <v>5</v>
      </c>
      <c r="T24" s="203"/>
      <c r="U24" s="203">
        <v>6</v>
      </c>
      <c r="V24" s="196"/>
      <c r="W24" s="196"/>
      <c r="X24" s="194">
        <v>6</v>
      </c>
      <c r="Y24" s="198">
        <v>8</v>
      </c>
      <c r="Z24" s="197"/>
      <c r="AA24" s="197"/>
      <c r="AB24" s="197"/>
      <c r="AC24" s="199">
        <v>9</v>
      </c>
      <c r="AD24" s="197">
        <v>3</v>
      </c>
      <c r="AE24" s="197">
        <v>4</v>
      </c>
      <c r="AF24" s="197">
        <v>-2</v>
      </c>
      <c r="AG24" s="197">
        <v>5</v>
      </c>
      <c r="AH24" s="197">
        <v>8</v>
      </c>
      <c r="AI24" s="197">
        <v>3</v>
      </c>
      <c r="AJ24" s="197">
        <v>8</v>
      </c>
      <c r="AK24" s="197"/>
      <c r="AL24" s="195">
        <f t="shared" si="0"/>
        <v>19</v>
      </c>
      <c r="AM24" s="219">
        <f t="shared" si="1"/>
        <v>26</v>
      </c>
      <c r="AN24" s="219">
        <f t="shared" si="2"/>
        <v>77</v>
      </c>
      <c r="AO24" s="200"/>
      <c r="AP24" s="220">
        <f>AL24/D24</f>
        <v>0.5757575757575758</v>
      </c>
      <c r="AQ24" s="200"/>
      <c r="AS24" s="221"/>
    </row>
    <row r="25" spans="1:45" customFormat="1" ht="16.5" x14ac:dyDescent="0.25">
      <c r="A25" s="262">
        <v>14</v>
      </c>
      <c r="B25" s="262">
        <v>71</v>
      </c>
      <c r="C25" s="227" t="s">
        <v>92</v>
      </c>
      <c r="D25" s="218">
        <v>33</v>
      </c>
      <c r="E25" s="194">
        <v>2</v>
      </c>
      <c r="F25" s="197">
        <v>2</v>
      </c>
      <c r="G25" s="197"/>
      <c r="H25" s="196">
        <v>2</v>
      </c>
      <c r="I25" s="196">
        <v>2</v>
      </c>
      <c r="J25" s="196"/>
      <c r="K25" s="196">
        <v>1</v>
      </c>
      <c r="L25" s="196">
        <v>2</v>
      </c>
      <c r="M25" s="196"/>
      <c r="N25" s="196">
        <v>1</v>
      </c>
      <c r="O25" s="196"/>
      <c r="P25" s="196">
        <v>2</v>
      </c>
      <c r="Q25" s="203"/>
      <c r="R25" s="203">
        <v>1.5</v>
      </c>
      <c r="S25" s="198">
        <v>5</v>
      </c>
      <c r="T25" s="194"/>
      <c r="U25" s="203">
        <v>6</v>
      </c>
      <c r="V25" s="194">
        <v>6</v>
      </c>
      <c r="W25" s="194"/>
      <c r="X25" s="194">
        <v>6</v>
      </c>
      <c r="Y25" s="194">
        <v>5</v>
      </c>
      <c r="Z25" s="196"/>
      <c r="AA25" s="196"/>
      <c r="AB25" s="196"/>
      <c r="AC25" s="199">
        <v>9</v>
      </c>
      <c r="AD25" s="197">
        <v>3</v>
      </c>
      <c r="AE25" s="197">
        <v>4</v>
      </c>
      <c r="AF25" s="197">
        <v>-2</v>
      </c>
      <c r="AG25" s="197">
        <v>5</v>
      </c>
      <c r="AH25" s="197">
        <v>8</v>
      </c>
      <c r="AI25" s="197">
        <v>3</v>
      </c>
      <c r="AJ25" s="197">
        <v>8</v>
      </c>
      <c r="AK25" s="197"/>
      <c r="AL25" s="195">
        <f t="shared" si="0"/>
        <v>21</v>
      </c>
      <c r="AM25" s="219">
        <f t="shared" si="1"/>
        <v>26</v>
      </c>
      <c r="AN25" s="219">
        <f t="shared" si="2"/>
        <v>81.5</v>
      </c>
      <c r="AO25" s="228"/>
      <c r="AP25" s="200"/>
      <c r="AQ25" s="220">
        <f>AL25/D25</f>
        <v>0.63636363636363635</v>
      </c>
      <c r="AS25" s="221"/>
    </row>
    <row r="26" spans="1:45" customFormat="1" ht="16.5" x14ac:dyDescent="0.25">
      <c r="A26" s="262">
        <v>15</v>
      </c>
      <c r="B26" s="262">
        <v>73</v>
      </c>
      <c r="C26" s="227" t="s">
        <v>94</v>
      </c>
      <c r="D26" s="218">
        <v>32</v>
      </c>
      <c r="E26" s="194">
        <v>3</v>
      </c>
      <c r="F26" s="197">
        <v>2</v>
      </c>
      <c r="G26" s="197"/>
      <c r="H26" s="196"/>
      <c r="I26" s="196">
        <v>2</v>
      </c>
      <c r="J26" s="196"/>
      <c r="K26" s="196">
        <v>1</v>
      </c>
      <c r="L26" s="196"/>
      <c r="M26" s="196">
        <v>0.5</v>
      </c>
      <c r="N26" s="196">
        <v>1</v>
      </c>
      <c r="O26" s="196">
        <v>2</v>
      </c>
      <c r="P26" s="196"/>
      <c r="Q26" s="203">
        <v>2</v>
      </c>
      <c r="R26" s="203"/>
      <c r="S26" s="194">
        <v>5</v>
      </c>
      <c r="T26" s="194"/>
      <c r="U26" s="203"/>
      <c r="V26" s="194"/>
      <c r="W26" s="194"/>
      <c r="X26" s="194">
        <v>6</v>
      </c>
      <c r="Y26" s="194">
        <v>5</v>
      </c>
      <c r="Z26" s="196"/>
      <c r="AA26" s="196"/>
      <c r="AB26" s="196"/>
      <c r="AC26" s="203"/>
      <c r="AD26" s="196">
        <v>3</v>
      </c>
      <c r="AE26" s="225" t="s">
        <v>50</v>
      </c>
      <c r="AF26" s="197">
        <v>-2</v>
      </c>
      <c r="AG26" s="197">
        <v>5</v>
      </c>
      <c r="AH26" s="197">
        <v>8</v>
      </c>
      <c r="AI26" s="197">
        <v>3</v>
      </c>
      <c r="AJ26" s="197">
        <v>8</v>
      </c>
      <c r="AK26" s="196"/>
      <c r="AL26" s="195">
        <f t="shared" si="0"/>
        <v>16</v>
      </c>
      <c r="AM26" s="219">
        <f t="shared" si="1"/>
        <v>22</v>
      </c>
      <c r="AN26" s="219">
        <f t="shared" si="2"/>
        <v>54.5</v>
      </c>
      <c r="AO26" s="224"/>
      <c r="AP26" s="220">
        <f>AL26/D26</f>
        <v>0.5</v>
      </c>
      <c r="AQ26" s="200"/>
      <c r="AS26" s="221"/>
    </row>
    <row r="27" spans="1:45" customFormat="1" ht="16.5" x14ac:dyDescent="0.25">
      <c r="A27" s="262">
        <v>16</v>
      </c>
      <c r="B27" s="262">
        <v>75</v>
      </c>
      <c r="C27" s="227" t="s">
        <v>96</v>
      </c>
      <c r="D27" s="218">
        <v>33</v>
      </c>
      <c r="E27" s="194">
        <v>3</v>
      </c>
      <c r="F27" s="197">
        <v>2</v>
      </c>
      <c r="G27" s="197">
        <v>1</v>
      </c>
      <c r="H27" s="196">
        <v>2</v>
      </c>
      <c r="I27" s="196">
        <v>2</v>
      </c>
      <c r="J27" s="196"/>
      <c r="K27" s="196">
        <v>1</v>
      </c>
      <c r="L27" s="196">
        <v>2</v>
      </c>
      <c r="M27" s="196">
        <v>0.5</v>
      </c>
      <c r="N27" s="196">
        <v>1</v>
      </c>
      <c r="O27" s="196">
        <v>1</v>
      </c>
      <c r="P27" s="196">
        <v>2</v>
      </c>
      <c r="Q27" s="203">
        <v>2</v>
      </c>
      <c r="R27" s="203"/>
      <c r="S27" s="194"/>
      <c r="T27" s="203">
        <v>6</v>
      </c>
      <c r="U27" s="203"/>
      <c r="V27" s="194"/>
      <c r="W27" s="194"/>
      <c r="X27" s="194"/>
      <c r="Y27" s="198">
        <v>5</v>
      </c>
      <c r="Z27" s="198"/>
      <c r="AA27" s="198"/>
      <c r="AB27" s="198">
        <v>4.5</v>
      </c>
      <c r="AC27" s="199"/>
      <c r="AD27" s="197">
        <v>3</v>
      </c>
      <c r="AE27" s="197">
        <v>4</v>
      </c>
      <c r="AF27" s="197">
        <v>-2</v>
      </c>
      <c r="AG27" s="197">
        <v>5</v>
      </c>
      <c r="AH27" s="197">
        <v>8</v>
      </c>
      <c r="AI27" s="197">
        <v>3</v>
      </c>
      <c r="AJ27" s="197">
        <v>8</v>
      </c>
      <c r="AK27" s="197"/>
      <c r="AL27" s="195">
        <f t="shared" si="0"/>
        <v>21</v>
      </c>
      <c r="AM27" s="219">
        <f t="shared" si="1"/>
        <v>26</v>
      </c>
      <c r="AN27" s="219">
        <f t="shared" si="2"/>
        <v>64</v>
      </c>
      <c r="AO27" s="224"/>
      <c r="AP27" s="200"/>
      <c r="AQ27" s="220">
        <f>AL27/D27</f>
        <v>0.63636363636363635</v>
      </c>
      <c r="AS27" s="221"/>
    </row>
    <row r="28" spans="1:45" customFormat="1" ht="16.5" x14ac:dyDescent="0.25">
      <c r="A28" s="262">
        <v>17</v>
      </c>
      <c r="B28" s="262">
        <v>79</v>
      </c>
      <c r="C28" s="227" t="s">
        <v>98</v>
      </c>
      <c r="D28" s="218">
        <v>33</v>
      </c>
      <c r="E28" s="194">
        <v>3</v>
      </c>
      <c r="F28" s="197">
        <v>2</v>
      </c>
      <c r="G28" s="197"/>
      <c r="H28" s="196">
        <v>1</v>
      </c>
      <c r="I28" s="196">
        <v>1</v>
      </c>
      <c r="J28" s="196">
        <v>3</v>
      </c>
      <c r="K28" s="196">
        <v>1</v>
      </c>
      <c r="L28" s="196">
        <v>2</v>
      </c>
      <c r="M28" s="196">
        <v>0.5</v>
      </c>
      <c r="N28" s="196">
        <v>1</v>
      </c>
      <c r="O28" s="196"/>
      <c r="P28" s="196">
        <v>1</v>
      </c>
      <c r="Q28" s="203"/>
      <c r="R28" s="203">
        <v>1.5</v>
      </c>
      <c r="S28" s="196">
        <v>5</v>
      </c>
      <c r="T28" s="203"/>
      <c r="U28" s="203"/>
      <c r="V28" s="196"/>
      <c r="W28" s="194"/>
      <c r="X28" s="194">
        <v>6</v>
      </c>
      <c r="Y28" s="198"/>
      <c r="Z28" s="198"/>
      <c r="AA28" s="198"/>
      <c r="AB28" s="198">
        <v>9</v>
      </c>
      <c r="AC28" s="199">
        <v>3</v>
      </c>
      <c r="AD28" s="199">
        <v>3</v>
      </c>
      <c r="AE28" s="199">
        <v>4</v>
      </c>
      <c r="AF28" s="199">
        <v>-2</v>
      </c>
      <c r="AG28" s="197">
        <v>5</v>
      </c>
      <c r="AH28" s="197">
        <v>8</v>
      </c>
      <c r="AI28" s="197">
        <v>3</v>
      </c>
      <c r="AJ28" s="197">
        <v>8</v>
      </c>
      <c r="AK28" s="199"/>
      <c r="AL28" s="195">
        <f t="shared" si="0"/>
        <v>21</v>
      </c>
      <c r="AM28" s="219">
        <f t="shared" si="1"/>
        <v>26</v>
      </c>
      <c r="AN28" s="219">
        <f t="shared" si="2"/>
        <v>69</v>
      </c>
      <c r="AO28" s="224"/>
      <c r="AP28" s="200"/>
      <c r="AQ28" s="220">
        <f>AL28/D28</f>
        <v>0.63636363636363635</v>
      </c>
      <c r="AS28" s="221"/>
    </row>
    <row r="29" spans="1:45" customFormat="1" ht="16.5" x14ac:dyDescent="0.25">
      <c r="A29" s="262">
        <v>18</v>
      </c>
      <c r="B29" s="262">
        <v>81</v>
      </c>
      <c r="C29" s="222" t="s">
        <v>101</v>
      </c>
      <c r="D29" s="223">
        <v>33</v>
      </c>
      <c r="E29" s="194">
        <v>2</v>
      </c>
      <c r="F29" s="198"/>
      <c r="G29" s="198"/>
      <c r="H29" s="194"/>
      <c r="I29" s="194"/>
      <c r="J29" s="194"/>
      <c r="K29" s="194">
        <v>1</v>
      </c>
      <c r="L29" s="194">
        <v>2</v>
      </c>
      <c r="M29" s="196">
        <v>0.5</v>
      </c>
      <c r="N29" s="196">
        <v>1</v>
      </c>
      <c r="O29" s="196">
        <v>2</v>
      </c>
      <c r="P29" s="196">
        <v>2</v>
      </c>
      <c r="Q29" s="203"/>
      <c r="R29" s="203">
        <v>3</v>
      </c>
      <c r="S29" s="196">
        <v>5</v>
      </c>
      <c r="T29" s="203"/>
      <c r="U29" s="203"/>
      <c r="V29" s="196">
        <v>6</v>
      </c>
      <c r="W29" s="194">
        <v>6</v>
      </c>
      <c r="X29" s="194">
        <v>6</v>
      </c>
      <c r="Y29" s="194">
        <v>5</v>
      </c>
      <c r="Z29" s="194"/>
      <c r="AA29" s="194"/>
      <c r="AB29" s="194"/>
      <c r="AC29" s="203">
        <v>9</v>
      </c>
      <c r="AD29" s="203">
        <v>2</v>
      </c>
      <c r="AE29" s="197">
        <v>4</v>
      </c>
      <c r="AF29" s="199">
        <v>-2</v>
      </c>
      <c r="AG29" s="197">
        <v>5</v>
      </c>
      <c r="AH29" s="197">
        <v>8</v>
      </c>
      <c r="AI29" s="197">
        <v>3</v>
      </c>
      <c r="AJ29" s="197">
        <v>8</v>
      </c>
      <c r="AK29" s="203"/>
      <c r="AL29" s="195">
        <f t="shared" si="0"/>
        <v>20</v>
      </c>
      <c r="AM29" s="219">
        <f t="shared" si="1"/>
        <v>26</v>
      </c>
      <c r="AN29" s="219">
        <f t="shared" si="2"/>
        <v>78.5</v>
      </c>
      <c r="AO29" s="224"/>
      <c r="AP29" s="224"/>
      <c r="AQ29" s="220">
        <f>AL29/D29</f>
        <v>0.60606060606060608</v>
      </c>
      <c r="AS29" s="221"/>
    </row>
    <row r="30" spans="1:45" customFormat="1" ht="16.5" x14ac:dyDescent="0.25">
      <c r="A30" s="262">
        <v>19</v>
      </c>
      <c r="B30" s="262">
        <v>83</v>
      </c>
      <c r="C30" s="227" t="s">
        <v>102</v>
      </c>
      <c r="D30" s="218">
        <v>33</v>
      </c>
      <c r="E30" s="194">
        <v>3</v>
      </c>
      <c r="F30" s="197">
        <v>2</v>
      </c>
      <c r="G30" s="197">
        <v>2</v>
      </c>
      <c r="H30" s="196">
        <v>2</v>
      </c>
      <c r="I30" s="196"/>
      <c r="J30" s="196">
        <v>3</v>
      </c>
      <c r="K30" s="196"/>
      <c r="L30" s="196"/>
      <c r="M30" s="196">
        <v>0.5</v>
      </c>
      <c r="N30" s="196">
        <v>1</v>
      </c>
      <c r="O30" s="196">
        <v>1</v>
      </c>
      <c r="P30" s="196"/>
      <c r="Q30" s="203">
        <v>1</v>
      </c>
      <c r="R30" s="203">
        <v>3</v>
      </c>
      <c r="S30" s="196">
        <v>5</v>
      </c>
      <c r="T30" s="203"/>
      <c r="U30" s="203"/>
      <c r="V30" s="196"/>
      <c r="W30" s="196"/>
      <c r="X30" s="196"/>
      <c r="Y30" s="198">
        <v>5</v>
      </c>
      <c r="Z30" s="197">
        <v>3</v>
      </c>
      <c r="AA30" s="197"/>
      <c r="AB30" s="197">
        <v>9</v>
      </c>
      <c r="AC30" s="199">
        <v>3</v>
      </c>
      <c r="AD30" s="197">
        <v>3</v>
      </c>
      <c r="AE30" s="199">
        <v>4</v>
      </c>
      <c r="AF30" s="197">
        <v>-2</v>
      </c>
      <c r="AG30" s="197">
        <v>5</v>
      </c>
      <c r="AH30" s="197">
        <v>8</v>
      </c>
      <c r="AI30" s="197">
        <v>3</v>
      </c>
      <c r="AJ30" s="197">
        <v>8</v>
      </c>
      <c r="AK30" s="197"/>
      <c r="AL30" s="195">
        <f t="shared" si="0"/>
        <v>21</v>
      </c>
      <c r="AM30" s="219">
        <f t="shared" si="1"/>
        <v>26</v>
      </c>
      <c r="AN30" s="219">
        <f t="shared" si="2"/>
        <v>72.5</v>
      </c>
      <c r="AO30" s="200"/>
      <c r="AP30" s="200"/>
      <c r="AQ30" s="220">
        <f>AL30/D30</f>
        <v>0.63636363636363635</v>
      </c>
      <c r="AS30" s="221"/>
    </row>
    <row r="31" spans="1:45" customFormat="1" ht="16.5" x14ac:dyDescent="0.25">
      <c r="A31" s="262">
        <v>20</v>
      </c>
      <c r="B31" s="262">
        <v>85</v>
      </c>
      <c r="C31" s="227" t="s">
        <v>103</v>
      </c>
      <c r="D31" s="218">
        <v>33</v>
      </c>
      <c r="E31" s="194">
        <v>3</v>
      </c>
      <c r="F31" s="198"/>
      <c r="G31" s="198"/>
      <c r="H31" s="194"/>
      <c r="I31" s="194">
        <v>2</v>
      </c>
      <c r="J31" s="194"/>
      <c r="K31" s="194">
        <v>1</v>
      </c>
      <c r="L31" s="194"/>
      <c r="M31" s="196">
        <v>0.5</v>
      </c>
      <c r="N31" s="196"/>
      <c r="O31" s="196">
        <v>2</v>
      </c>
      <c r="P31" s="196"/>
      <c r="Q31" s="203">
        <v>2</v>
      </c>
      <c r="R31" s="203">
        <v>3</v>
      </c>
      <c r="S31" s="196">
        <v>5</v>
      </c>
      <c r="T31" s="203"/>
      <c r="U31" s="203"/>
      <c r="V31" s="196">
        <v>3</v>
      </c>
      <c r="W31" s="194">
        <v>3</v>
      </c>
      <c r="X31" s="194"/>
      <c r="Y31" s="198">
        <v>5</v>
      </c>
      <c r="Z31" s="198"/>
      <c r="AA31" s="198">
        <v>4.5</v>
      </c>
      <c r="AB31" s="198"/>
      <c r="AC31" s="199">
        <v>9</v>
      </c>
      <c r="AD31" s="199">
        <v>3</v>
      </c>
      <c r="AE31" s="197">
        <v>4</v>
      </c>
      <c r="AF31" s="199">
        <v>-2</v>
      </c>
      <c r="AG31" s="197">
        <v>5</v>
      </c>
      <c r="AH31" s="197">
        <v>8</v>
      </c>
      <c r="AI31" s="197">
        <v>3</v>
      </c>
      <c r="AJ31" s="197">
        <v>8</v>
      </c>
      <c r="AK31" s="199"/>
      <c r="AL31" s="195">
        <f t="shared" si="0"/>
        <v>19</v>
      </c>
      <c r="AM31" s="219">
        <f t="shared" si="1"/>
        <v>26</v>
      </c>
      <c r="AN31" s="219">
        <f t="shared" si="2"/>
        <v>72</v>
      </c>
      <c r="AO31" s="228"/>
      <c r="AP31" s="220">
        <f>AL31/D31</f>
        <v>0.5757575757575758</v>
      </c>
      <c r="AQ31" s="224"/>
      <c r="AS31" s="221"/>
    </row>
    <row r="32" spans="1:45" customFormat="1" ht="16.5" x14ac:dyDescent="0.25">
      <c r="A32" s="262">
        <v>21</v>
      </c>
      <c r="B32" s="262">
        <v>87</v>
      </c>
      <c r="C32" s="227" t="s">
        <v>104</v>
      </c>
      <c r="D32" s="218">
        <v>33</v>
      </c>
      <c r="E32" s="194">
        <v>2</v>
      </c>
      <c r="F32" s="197">
        <v>2</v>
      </c>
      <c r="G32" s="197">
        <v>2</v>
      </c>
      <c r="H32" s="196">
        <v>2</v>
      </c>
      <c r="I32" s="196">
        <v>2</v>
      </c>
      <c r="J32" s="196"/>
      <c r="K32" s="196"/>
      <c r="L32" s="196">
        <v>1</v>
      </c>
      <c r="M32" s="196"/>
      <c r="N32" s="196">
        <v>1</v>
      </c>
      <c r="O32" s="196">
        <v>1</v>
      </c>
      <c r="P32" s="196">
        <v>1</v>
      </c>
      <c r="Q32" s="203">
        <v>2</v>
      </c>
      <c r="R32" s="203">
        <v>3</v>
      </c>
      <c r="S32" s="197">
        <v>5</v>
      </c>
      <c r="T32" s="203"/>
      <c r="U32" s="203"/>
      <c r="V32" s="196">
        <v>6</v>
      </c>
      <c r="W32" s="196"/>
      <c r="X32" s="196"/>
      <c r="Y32" s="198">
        <v>8</v>
      </c>
      <c r="Z32" s="197">
        <v>2</v>
      </c>
      <c r="AA32" s="197"/>
      <c r="AB32" s="197">
        <v>4.5</v>
      </c>
      <c r="AC32" s="199"/>
      <c r="AD32" s="197">
        <v>3</v>
      </c>
      <c r="AE32" s="199">
        <v>4</v>
      </c>
      <c r="AF32" s="197">
        <v>-2</v>
      </c>
      <c r="AG32" s="197">
        <v>5</v>
      </c>
      <c r="AH32" s="197">
        <v>-4</v>
      </c>
      <c r="AI32" s="197">
        <v>3</v>
      </c>
      <c r="AJ32" s="197">
        <v>8</v>
      </c>
      <c r="AK32" s="197"/>
      <c r="AL32" s="195">
        <f t="shared" si="0"/>
        <v>21</v>
      </c>
      <c r="AM32" s="219">
        <f t="shared" si="1"/>
        <v>14</v>
      </c>
      <c r="AN32" s="219">
        <f t="shared" si="2"/>
        <v>61.5</v>
      </c>
      <c r="AO32" s="200"/>
      <c r="AP32" s="200"/>
      <c r="AQ32" s="220">
        <f>AL32/D32</f>
        <v>0.63636363636363635</v>
      </c>
      <c r="AS32" s="221"/>
    </row>
    <row r="33" spans="1:45" customFormat="1" ht="16.5" x14ac:dyDescent="0.25">
      <c r="A33" s="262">
        <v>22</v>
      </c>
      <c r="B33" s="262">
        <v>103</v>
      </c>
      <c r="C33" s="222" t="s">
        <v>93</v>
      </c>
      <c r="D33" s="223">
        <v>33</v>
      </c>
      <c r="E33" s="194">
        <v>3</v>
      </c>
      <c r="F33" s="197">
        <v>2</v>
      </c>
      <c r="G33" s="197">
        <v>2</v>
      </c>
      <c r="H33" s="196">
        <v>2</v>
      </c>
      <c r="I33" s="196">
        <v>2</v>
      </c>
      <c r="J33" s="196">
        <v>3</v>
      </c>
      <c r="K33" s="196">
        <v>1</v>
      </c>
      <c r="L33" s="196">
        <v>2</v>
      </c>
      <c r="M33" s="196">
        <v>0.5</v>
      </c>
      <c r="N33" s="196">
        <v>1</v>
      </c>
      <c r="O33" s="196">
        <v>1</v>
      </c>
      <c r="P33" s="196">
        <v>2</v>
      </c>
      <c r="Q33" s="203"/>
      <c r="R33" s="203">
        <v>3</v>
      </c>
      <c r="S33" s="194">
        <v>5</v>
      </c>
      <c r="T33" s="194"/>
      <c r="U33" s="203"/>
      <c r="V33" s="194"/>
      <c r="W33" s="194">
        <v>3</v>
      </c>
      <c r="X33" s="194">
        <v>3</v>
      </c>
      <c r="Y33" s="198">
        <v>5</v>
      </c>
      <c r="Z33" s="197">
        <v>3</v>
      </c>
      <c r="AA33" s="197"/>
      <c r="AB33" s="197">
        <v>9</v>
      </c>
      <c r="AC33" s="199">
        <v>9</v>
      </c>
      <c r="AD33" s="197">
        <v>3</v>
      </c>
      <c r="AE33" s="197">
        <v>4</v>
      </c>
      <c r="AF33" s="197">
        <v>-2</v>
      </c>
      <c r="AG33" s="197">
        <v>5</v>
      </c>
      <c r="AH33" s="197">
        <v>-4</v>
      </c>
      <c r="AI33" s="197">
        <v>3</v>
      </c>
      <c r="AJ33" s="197">
        <v>8</v>
      </c>
      <c r="AK33" s="197"/>
      <c r="AL33" s="195">
        <f t="shared" si="0"/>
        <v>25</v>
      </c>
      <c r="AM33" s="219">
        <f t="shared" si="1"/>
        <v>14</v>
      </c>
      <c r="AN33" s="219">
        <f t="shared" si="2"/>
        <v>78.5</v>
      </c>
      <c r="AO33" s="200"/>
      <c r="AP33" s="200"/>
      <c r="AQ33" s="220">
        <f>AL33/D33</f>
        <v>0.75757575757575757</v>
      </c>
      <c r="AS33" s="221"/>
    </row>
    <row r="34" spans="1:45" customFormat="1" ht="16.5" x14ac:dyDescent="0.25">
      <c r="A34" s="262">
        <v>23</v>
      </c>
      <c r="B34" s="262">
        <v>115</v>
      </c>
      <c r="C34" s="227" t="s">
        <v>100</v>
      </c>
      <c r="D34" s="218">
        <v>33</v>
      </c>
      <c r="E34" s="194">
        <v>3</v>
      </c>
      <c r="F34" s="197">
        <v>2</v>
      </c>
      <c r="G34" s="197"/>
      <c r="H34" s="196"/>
      <c r="I34" s="196"/>
      <c r="J34" s="196"/>
      <c r="K34" s="196">
        <v>1</v>
      </c>
      <c r="L34" s="196">
        <v>2</v>
      </c>
      <c r="M34" s="196">
        <v>0.5</v>
      </c>
      <c r="N34" s="196">
        <v>1</v>
      </c>
      <c r="O34" s="196">
        <v>2</v>
      </c>
      <c r="P34" s="196">
        <v>1</v>
      </c>
      <c r="Q34" s="203"/>
      <c r="R34" s="203">
        <v>3</v>
      </c>
      <c r="S34" s="196">
        <v>5</v>
      </c>
      <c r="T34" s="199"/>
      <c r="U34" s="203"/>
      <c r="V34" s="196"/>
      <c r="W34" s="196">
        <v>6</v>
      </c>
      <c r="X34" s="196">
        <v>3</v>
      </c>
      <c r="Y34" s="198"/>
      <c r="Z34" s="197"/>
      <c r="AA34" s="197"/>
      <c r="AB34" s="197"/>
      <c r="AC34" s="199"/>
      <c r="AD34" s="197">
        <v>3</v>
      </c>
      <c r="AE34" s="199">
        <v>4</v>
      </c>
      <c r="AF34" s="197">
        <v>-3</v>
      </c>
      <c r="AG34" s="197">
        <v>5</v>
      </c>
      <c r="AH34" s="197">
        <v>8</v>
      </c>
      <c r="AI34" s="197">
        <v>3</v>
      </c>
      <c r="AJ34" s="197">
        <v>8</v>
      </c>
      <c r="AK34" s="197"/>
      <c r="AL34" s="195">
        <f t="shared" si="0"/>
        <v>18</v>
      </c>
      <c r="AM34" s="219">
        <f t="shared" si="1"/>
        <v>25</v>
      </c>
      <c r="AN34" s="219">
        <f t="shared" si="2"/>
        <v>57.5</v>
      </c>
      <c r="AO34" s="200"/>
      <c r="AP34" s="220">
        <f>AL34/D34</f>
        <v>0.54545454545454541</v>
      </c>
      <c r="AQ34" s="224"/>
      <c r="AS34" s="221"/>
    </row>
    <row r="35" spans="1:45" customFormat="1" ht="16.5" x14ac:dyDescent="0.25">
      <c r="A35" s="262">
        <v>24</v>
      </c>
      <c r="B35" s="262">
        <v>140</v>
      </c>
      <c r="C35" s="227" t="s">
        <v>251</v>
      </c>
      <c r="D35" s="218">
        <v>31</v>
      </c>
      <c r="E35" s="194"/>
      <c r="F35" s="197">
        <v>2</v>
      </c>
      <c r="G35" s="197"/>
      <c r="H35" s="196">
        <v>2</v>
      </c>
      <c r="I35" s="196">
        <v>2</v>
      </c>
      <c r="J35" s="196"/>
      <c r="K35" s="196">
        <v>1</v>
      </c>
      <c r="L35" s="196">
        <v>2</v>
      </c>
      <c r="M35" s="196">
        <v>0.5</v>
      </c>
      <c r="N35" s="196"/>
      <c r="O35" s="196">
        <v>1</v>
      </c>
      <c r="P35" s="196">
        <v>2</v>
      </c>
      <c r="Q35" s="203">
        <v>2</v>
      </c>
      <c r="R35" s="203">
        <v>3</v>
      </c>
      <c r="S35" s="198">
        <v>5</v>
      </c>
      <c r="T35" s="203">
        <v>3</v>
      </c>
      <c r="U35" s="203">
        <v>3</v>
      </c>
      <c r="V35" s="194">
        <v>3</v>
      </c>
      <c r="W35" s="194">
        <v>6</v>
      </c>
      <c r="X35" s="194">
        <v>3</v>
      </c>
      <c r="Y35" s="201" t="s">
        <v>50</v>
      </c>
      <c r="Z35" s="197">
        <v>2</v>
      </c>
      <c r="AA35" s="197"/>
      <c r="AB35" s="197"/>
      <c r="AC35" s="201" t="s">
        <v>50</v>
      </c>
      <c r="AD35" s="197">
        <v>3</v>
      </c>
      <c r="AE35" s="197">
        <v>4</v>
      </c>
      <c r="AF35" s="197">
        <v>-2</v>
      </c>
      <c r="AG35" s="197">
        <v>5</v>
      </c>
      <c r="AH35" s="197">
        <v>-4</v>
      </c>
      <c r="AI35" s="197">
        <v>3</v>
      </c>
      <c r="AJ35" s="197">
        <v>8</v>
      </c>
      <c r="AK35" s="197"/>
      <c r="AL35" s="195">
        <f t="shared" si="0"/>
        <v>22</v>
      </c>
      <c r="AM35" s="219">
        <f t="shared" si="1"/>
        <v>14</v>
      </c>
      <c r="AN35" s="219">
        <f t="shared" si="2"/>
        <v>59.5</v>
      </c>
      <c r="AO35" s="200"/>
      <c r="AP35" s="200"/>
      <c r="AQ35" s="220">
        <f>AL35/D35</f>
        <v>0.70967741935483875</v>
      </c>
      <c r="AS35" s="221"/>
    </row>
    <row r="36" spans="1:45" customFormat="1" ht="16.5" x14ac:dyDescent="0.25">
      <c r="A36" s="262">
        <v>25</v>
      </c>
      <c r="B36" s="216">
        <v>151</v>
      </c>
      <c r="C36" s="229" t="s">
        <v>110</v>
      </c>
      <c r="D36" s="230">
        <v>25</v>
      </c>
      <c r="E36" s="194">
        <v>3</v>
      </c>
      <c r="F36" s="194"/>
      <c r="G36" s="194"/>
      <c r="H36" s="194"/>
      <c r="I36" s="194"/>
      <c r="J36" s="194"/>
      <c r="K36" s="194"/>
      <c r="L36" s="194"/>
      <c r="M36" s="196">
        <v>0.5</v>
      </c>
      <c r="N36" s="196">
        <v>1</v>
      </c>
      <c r="O36" s="196">
        <v>1</v>
      </c>
      <c r="P36" s="194"/>
      <c r="Q36" s="203">
        <v>2</v>
      </c>
      <c r="R36" s="203"/>
      <c r="S36" s="201" t="s">
        <v>50</v>
      </c>
      <c r="T36" s="202" t="s">
        <v>50</v>
      </c>
      <c r="U36" s="202" t="s">
        <v>50</v>
      </c>
      <c r="V36" s="202" t="s">
        <v>50</v>
      </c>
      <c r="W36" s="202" t="s">
        <v>50</v>
      </c>
      <c r="X36" s="202" t="s">
        <v>50</v>
      </c>
      <c r="Y36" s="201" t="s">
        <v>50</v>
      </c>
      <c r="Z36" s="197"/>
      <c r="AA36" s="197"/>
      <c r="AB36" s="197">
        <v>9</v>
      </c>
      <c r="AC36" s="201" t="s">
        <v>50</v>
      </c>
      <c r="AD36" s="197">
        <v>3</v>
      </c>
      <c r="AE36" s="199">
        <v>4</v>
      </c>
      <c r="AF36" s="197">
        <v>3</v>
      </c>
      <c r="AG36" s="197">
        <v>5</v>
      </c>
      <c r="AH36" s="197">
        <v>8</v>
      </c>
      <c r="AI36" s="197">
        <v>3</v>
      </c>
      <c r="AJ36" s="197">
        <v>8</v>
      </c>
      <c r="AK36" s="197"/>
      <c r="AL36" s="195">
        <f t="shared" si="0"/>
        <v>13</v>
      </c>
      <c r="AM36" s="219">
        <f t="shared" si="1"/>
        <v>31</v>
      </c>
      <c r="AN36" s="219">
        <f t="shared" si="2"/>
        <v>50.5</v>
      </c>
      <c r="AO36" s="228"/>
      <c r="AP36" s="220">
        <f>AL36/D36</f>
        <v>0.52</v>
      </c>
      <c r="AQ36" s="200"/>
      <c r="AS36" s="221"/>
    </row>
    <row r="37" spans="1:45" customFormat="1" ht="16.5" x14ac:dyDescent="0.25">
      <c r="A37" s="262">
        <v>26</v>
      </c>
      <c r="B37" s="216">
        <v>173</v>
      </c>
      <c r="C37" s="217" t="s">
        <v>43</v>
      </c>
      <c r="D37" s="218">
        <v>23</v>
      </c>
      <c r="E37" s="194">
        <v>3</v>
      </c>
      <c r="F37" s="194">
        <v>2</v>
      </c>
      <c r="G37" s="194"/>
      <c r="H37" s="196"/>
      <c r="I37" s="196"/>
      <c r="J37" s="196"/>
      <c r="K37" s="196">
        <v>1</v>
      </c>
      <c r="L37" s="196">
        <v>2</v>
      </c>
      <c r="M37" s="196">
        <v>0.5</v>
      </c>
      <c r="N37" s="204"/>
      <c r="O37" s="196">
        <v>2</v>
      </c>
      <c r="P37" s="196">
        <v>2</v>
      </c>
      <c r="Q37" s="203">
        <v>2</v>
      </c>
      <c r="R37" s="231" t="s">
        <v>50</v>
      </c>
      <c r="S37" s="201" t="s">
        <v>50</v>
      </c>
      <c r="T37" s="202" t="s">
        <v>50</v>
      </c>
      <c r="U37" s="202" t="s">
        <v>50</v>
      </c>
      <c r="V37" s="202" t="s">
        <v>50</v>
      </c>
      <c r="W37" s="202" t="s">
        <v>50</v>
      </c>
      <c r="X37" s="202" t="s">
        <v>50</v>
      </c>
      <c r="Y37" s="201" t="s">
        <v>50</v>
      </c>
      <c r="Z37" s="197"/>
      <c r="AA37" s="197"/>
      <c r="AB37" s="197"/>
      <c r="AC37" s="201" t="s">
        <v>50</v>
      </c>
      <c r="AD37" s="197">
        <v>2</v>
      </c>
      <c r="AE37" s="225" t="s">
        <v>50</v>
      </c>
      <c r="AF37" s="197">
        <v>-2</v>
      </c>
      <c r="AG37" s="197">
        <v>5</v>
      </c>
      <c r="AH37" s="197">
        <v>8</v>
      </c>
      <c r="AI37" s="197">
        <v>3</v>
      </c>
      <c r="AJ37" s="197">
        <v>8</v>
      </c>
      <c r="AK37" s="197"/>
      <c r="AL37" s="195">
        <f t="shared" si="0"/>
        <v>13</v>
      </c>
      <c r="AM37" s="219">
        <f t="shared" si="1"/>
        <v>22</v>
      </c>
      <c r="AN37" s="219">
        <f t="shared" si="2"/>
        <v>38.5</v>
      </c>
      <c r="AO37" s="200"/>
      <c r="AP37" s="220">
        <f>AL37/D37</f>
        <v>0.56521739130434778</v>
      </c>
      <c r="AQ37" s="200"/>
      <c r="AS37" s="221"/>
    </row>
    <row r="38" spans="1:45" customFormat="1" ht="16.5" x14ac:dyDescent="0.25">
      <c r="A38" s="262">
        <v>27</v>
      </c>
      <c r="B38" s="216">
        <v>203</v>
      </c>
      <c r="C38" s="217" t="s">
        <v>97</v>
      </c>
      <c r="D38" s="218">
        <v>33</v>
      </c>
      <c r="E38" s="194">
        <v>3</v>
      </c>
      <c r="F38" s="197">
        <v>2</v>
      </c>
      <c r="G38" s="197"/>
      <c r="H38" s="196">
        <v>2</v>
      </c>
      <c r="I38" s="196">
        <v>2</v>
      </c>
      <c r="J38" s="196"/>
      <c r="K38" s="196">
        <v>1</v>
      </c>
      <c r="L38" s="196">
        <v>2</v>
      </c>
      <c r="M38" s="196"/>
      <c r="N38" s="196">
        <v>1</v>
      </c>
      <c r="O38" s="196">
        <v>1</v>
      </c>
      <c r="P38" s="196"/>
      <c r="Q38" s="203"/>
      <c r="R38" s="203"/>
      <c r="S38" s="194">
        <v>5</v>
      </c>
      <c r="T38" s="203">
        <v>6</v>
      </c>
      <c r="U38" s="203"/>
      <c r="V38" s="194"/>
      <c r="W38" s="194">
        <v>6</v>
      </c>
      <c r="X38" s="194">
        <v>6</v>
      </c>
      <c r="Y38" s="198">
        <v>8</v>
      </c>
      <c r="Z38" s="198"/>
      <c r="AA38" s="198"/>
      <c r="AB38" s="198"/>
      <c r="AC38" s="199"/>
      <c r="AD38" s="197">
        <v>3</v>
      </c>
      <c r="AE38" s="197">
        <v>4</v>
      </c>
      <c r="AF38" s="197">
        <v>-2</v>
      </c>
      <c r="AG38" s="197">
        <v>5</v>
      </c>
      <c r="AH38" s="197">
        <v>8</v>
      </c>
      <c r="AI38" s="197">
        <v>3</v>
      </c>
      <c r="AJ38" s="197">
        <v>8</v>
      </c>
      <c r="AK38" s="197"/>
      <c r="AL38" s="195">
        <f t="shared" si="0"/>
        <v>19</v>
      </c>
      <c r="AM38" s="219">
        <f t="shared" si="1"/>
        <v>26</v>
      </c>
      <c r="AN38" s="219">
        <f t="shared" si="2"/>
        <v>74</v>
      </c>
      <c r="AO38" s="200"/>
      <c r="AP38" s="220">
        <f>AL38/D38</f>
        <v>0.5757575757575758</v>
      </c>
      <c r="AQ38" s="200"/>
      <c r="AS38" s="221"/>
    </row>
    <row r="39" spans="1:45" customFormat="1" ht="16.5" x14ac:dyDescent="0.25">
      <c r="A39" s="262">
        <v>28</v>
      </c>
      <c r="B39" s="216">
        <v>205</v>
      </c>
      <c r="C39" s="232" t="s">
        <v>200</v>
      </c>
      <c r="D39" s="233">
        <v>31</v>
      </c>
      <c r="E39" s="194"/>
      <c r="F39" s="194"/>
      <c r="G39" s="194"/>
      <c r="H39" s="194"/>
      <c r="I39" s="194"/>
      <c r="J39" s="194"/>
      <c r="K39" s="194"/>
      <c r="L39" s="194">
        <v>2</v>
      </c>
      <c r="M39" s="196">
        <v>0.5</v>
      </c>
      <c r="N39" s="196">
        <v>1</v>
      </c>
      <c r="O39" s="196">
        <v>2</v>
      </c>
      <c r="P39" s="196">
        <v>2</v>
      </c>
      <c r="Q39" s="203">
        <v>2</v>
      </c>
      <c r="R39" s="203">
        <v>3</v>
      </c>
      <c r="S39" s="198">
        <v>5</v>
      </c>
      <c r="T39" s="203">
        <v>3</v>
      </c>
      <c r="U39" s="203">
        <v>6</v>
      </c>
      <c r="V39" s="194">
        <v>3</v>
      </c>
      <c r="W39" s="194">
        <v>3</v>
      </c>
      <c r="X39" s="194">
        <v>3</v>
      </c>
      <c r="Y39" s="201" t="s">
        <v>50</v>
      </c>
      <c r="Z39" s="197"/>
      <c r="AA39" s="197"/>
      <c r="AB39" s="197"/>
      <c r="AC39" s="201" t="s">
        <v>50</v>
      </c>
      <c r="AD39" s="197"/>
      <c r="AE39" s="197">
        <v>4</v>
      </c>
      <c r="AF39" s="197">
        <v>-2</v>
      </c>
      <c r="AG39" s="197">
        <v>5</v>
      </c>
      <c r="AH39" s="197">
        <v>8</v>
      </c>
      <c r="AI39" s="197">
        <v>3</v>
      </c>
      <c r="AJ39" s="197">
        <v>8</v>
      </c>
      <c r="AK39" s="197"/>
      <c r="AL39" s="195">
        <f t="shared" si="0"/>
        <v>18</v>
      </c>
      <c r="AM39" s="219">
        <f t="shared" si="1"/>
        <v>26</v>
      </c>
      <c r="AN39" s="219">
        <f t="shared" si="2"/>
        <v>61.5</v>
      </c>
      <c r="AO39" s="200"/>
      <c r="AP39" s="220">
        <f>AL39/D39</f>
        <v>0.58064516129032262</v>
      </c>
      <c r="AQ39" s="226"/>
      <c r="AS39" s="221"/>
    </row>
    <row r="40" spans="1:45" customFormat="1" ht="16.5" x14ac:dyDescent="0.25">
      <c r="A40" s="262">
        <v>29</v>
      </c>
      <c r="B40" s="216">
        <v>231</v>
      </c>
      <c r="C40" s="217" t="s">
        <v>99</v>
      </c>
      <c r="D40" s="218">
        <v>33</v>
      </c>
      <c r="E40" s="194">
        <v>3</v>
      </c>
      <c r="F40" s="197">
        <v>2</v>
      </c>
      <c r="G40" s="197"/>
      <c r="H40" s="196">
        <v>2</v>
      </c>
      <c r="I40" s="196">
        <v>2</v>
      </c>
      <c r="J40" s="196"/>
      <c r="K40" s="196">
        <v>1</v>
      </c>
      <c r="L40" s="196">
        <v>2</v>
      </c>
      <c r="M40" s="196"/>
      <c r="N40" s="196">
        <v>1</v>
      </c>
      <c r="O40" s="196"/>
      <c r="P40" s="196">
        <v>2</v>
      </c>
      <c r="Q40" s="203"/>
      <c r="R40" s="203">
        <v>3</v>
      </c>
      <c r="S40" s="196">
        <v>5</v>
      </c>
      <c r="T40" s="203">
        <v>6</v>
      </c>
      <c r="U40" s="203"/>
      <c r="V40" s="196"/>
      <c r="W40" s="196">
        <v>6</v>
      </c>
      <c r="X40" s="196">
        <v>6</v>
      </c>
      <c r="Y40" s="198">
        <v>5</v>
      </c>
      <c r="Z40" s="197"/>
      <c r="AA40" s="197"/>
      <c r="AB40" s="197"/>
      <c r="AC40" s="199">
        <v>9</v>
      </c>
      <c r="AD40" s="197">
        <v>3</v>
      </c>
      <c r="AE40" s="197">
        <v>4</v>
      </c>
      <c r="AF40" s="197">
        <v>-2</v>
      </c>
      <c r="AG40" s="197">
        <v>5</v>
      </c>
      <c r="AH40" s="197">
        <v>8</v>
      </c>
      <c r="AI40" s="197">
        <v>3</v>
      </c>
      <c r="AJ40" s="197">
        <v>8</v>
      </c>
      <c r="AK40" s="197"/>
      <c r="AL40" s="195">
        <f t="shared" si="0"/>
        <v>21</v>
      </c>
      <c r="AM40" s="219">
        <f t="shared" si="1"/>
        <v>26</v>
      </c>
      <c r="AN40" s="219">
        <f t="shared" si="2"/>
        <v>84</v>
      </c>
      <c r="AO40" s="200"/>
      <c r="AP40" s="200"/>
      <c r="AQ40" s="220">
        <f>AL40/D40</f>
        <v>0.63636363636363635</v>
      </c>
      <c r="AS40" s="221"/>
    </row>
    <row r="41" spans="1:45" customFormat="1" ht="16.5" x14ac:dyDescent="0.25">
      <c r="A41" s="262">
        <v>30</v>
      </c>
      <c r="B41" s="216">
        <v>232</v>
      </c>
      <c r="C41" s="217" t="s">
        <v>195</v>
      </c>
      <c r="D41" s="218">
        <v>33</v>
      </c>
      <c r="E41" s="194">
        <v>3</v>
      </c>
      <c r="F41" s="197">
        <v>2</v>
      </c>
      <c r="G41" s="197"/>
      <c r="H41" s="196">
        <v>2</v>
      </c>
      <c r="I41" s="196">
        <v>2</v>
      </c>
      <c r="J41" s="196">
        <v>3</v>
      </c>
      <c r="K41" s="196"/>
      <c r="L41" s="196">
        <v>2</v>
      </c>
      <c r="M41" s="196">
        <v>0.5</v>
      </c>
      <c r="N41" s="196">
        <v>1</v>
      </c>
      <c r="O41" s="196">
        <v>1</v>
      </c>
      <c r="P41" s="196"/>
      <c r="Q41" s="203"/>
      <c r="R41" s="203"/>
      <c r="S41" s="194">
        <v>5</v>
      </c>
      <c r="T41" s="194"/>
      <c r="U41" s="203"/>
      <c r="V41" s="194"/>
      <c r="W41" s="194">
        <v>6</v>
      </c>
      <c r="X41" s="194"/>
      <c r="Y41" s="198">
        <v>4</v>
      </c>
      <c r="Z41" s="197"/>
      <c r="AA41" s="197"/>
      <c r="AB41" s="197"/>
      <c r="AC41" s="199">
        <v>9</v>
      </c>
      <c r="AD41" s="197">
        <v>3</v>
      </c>
      <c r="AE41" s="197">
        <v>-2</v>
      </c>
      <c r="AF41" s="197">
        <v>-2</v>
      </c>
      <c r="AG41" s="197">
        <v>5</v>
      </c>
      <c r="AH41" s="197">
        <v>8</v>
      </c>
      <c r="AI41" s="197">
        <v>3</v>
      </c>
      <c r="AJ41" s="197">
        <v>8</v>
      </c>
      <c r="AK41" s="197"/>
      <c r="AL41" s="195">
        <f t="shared" si="0"/>
        <v>18</v>
      </c>
      <c r="AM41" s="219">
        <f t="shared" si="1"/>
        <v>20</v>
      </c>
      <c r="AN41" s="219">
        <f t="shared" si="2"/>
        <v>63.5</v>
      </c>
      <c r="AO41" s="200"/>
      <c r="AP41" s="220">
        <f>AL41/D41</f>
        <v>0.54545454545454541</v>
      </c>
      <c r="AQ41" s="200"/>
      <c r="AS41" s="221"/>
    </row>
    <row r="42" spans="1:45" customFormat="1" ht="16.5" x14ac:dyDescent="0.25">
      <c r="A42" s="262">
        <v>31</v>
      </c>
      <c r="B42" s="216">
        <v>275</v>
      </c>
      <c r="C42" s="217" t="s">
        <v>196</v>
      </c>
      <c r="D42" s="218">
        <v>33</v>
      </c>
      <c r="E42" s="194">
        <v>3</v>
      </c>
      <c r="F42" s="197">
        <v>2</v>
      </c>
      <c r="G42" s="197"/>
      <c r="H42" s="196">
        <v>2</v>
      </c>
      <c r="I42" s="196"/>
      <c r="J42" s="196"/>
      <c r="K42" s="196">
        <v>1</v>
      </c>
      <c r="L42" s="196">
        <v>1</v>
      </c>
      <c r="M42" s="196"/>
      <c r="N42" s="196">
        <v>1</v>
      </c>
      <c r="O42" s="196">
        <v>1</v>
      </c>
      <c r="P42" s="196">
        <v>1</v>
      </c>
      <c r="Q42" s="203">
        <v>1</v>
      </c>
      <c r="R42" s="203">
        <v>3</v>
      </c>
      <c r="S42" s="194"/>
      <c r="T42" s="194"/>
      <c r="U42" s="203"/>
      <c r="V42" s="194"/>
      <c r="W42" s="194"/>
      <c r="X42" s="194"/>
      <c r="Y42" s="198">
        <v>8</v>
      </c>
      <c r="Z42" s="197"/>
      <c r="AA42" s="197"/>
      <c r="AB42" s="197"/>
      <c r="AC42" s="199">
        <v>9</v>
      </c>
      <c r="AD42" s="197">
        <v>3</v>
      </c>
      <c r="AE42" s="197">
        <v>4</v>
      </c>
      <c r="AF42" s="197">
        <v>3</v>
      </c>
      <c r="AG42" s="197">
        <v>5</v>
      </c>
      <c r="AH42" s="197">
        <v>8</v>
      </c>
      <c r="AI42" s="197">
        <v>3</v>
      </c>
      <c r="AJ42" s="197">
        <v>8</v>
      </c>
      <c r="AK42" s="197"/>
      <c r="AL42" s="195">
        <f t="shared" si="0"/>
        <v>19</v>
      </c>
      <c r="AM42" s="219">
        <f t="shared" si="1"/>
        <v>31</v>
      </c>
      <c r="AN42" s="219">
        <f t="shared" si="2"/>
        <v>67</v>
      </c>
      <c r="AO42" s="224"/>
      <c r="AP42" s="220">
        <f>AL42/D42</f>
        <v>0.5757575757575758</v>
      </c>
      <c r="AQ42" s="200"/>
      <c r="AS42" s="221"/>
    </row>
    <row r="43" spans="1:45" customFormat="1" ht="16.5" x14ac:dyDescent="0.25">
      <c r="A43" s="262">
        <v>32</v>
      </c>
      <c r="B43" s="216">
        <v>294</v>
      </c>
      <c r="C43" s="229" t="s">
        <v>111</v>
      </c>
      <c r="D43" s="230">
        <v>25</v>
      </c>
      <c r="E43" s="194">
        <v>3</v>
      </c>
      <c r="F43" s="198"/>
      <c r="G43" s="198"/>
      <c r="H43" s="194"/>
      <c r="I43" s="194"/>
      <c r="J43" s="194"/>
      <c r="K43" s="194">
        <v>1</v>
      </c>
      <c r="L43" s="194">
        <v>2</v>
      </c>
      <c r="M43" s="196">
        <v>0.5</v>
      </c>
      <c r="N43" s="196">
        <v>1</v>
      </c>
      <c r="O43" s="196"/>
      <c r="P43" s="196">
        <v>2</v>
      </c>
      <c r="Q43" s="203"/>
      <c r="R43" s="203"/>
      <c r="S43" s="201" t="s">
        <v>50</v>
      </c>
      <c r="T43" s="202" t="s">
        <v>50</v>
      </c>
      <c r="U43" s="202" t="s">
        <v>50</v>
      </c>
      <c r="V43" s="202" t="s">
        <v>50</v>
      </c>
      <c r="W43" s="202" t="s">
        <v>50</v>
      </c>
      <c r="X43" s="202" t="s">
        <v>50</v>
      </c>
      <c r="Y43" s="201" t="s">
        <v>50</v>
      </c>
      <c r="Z43" s="197"/>
      <c r="AA43" s="197"/>
      <c r="AB43" s="197"/>
      <c r="AC43" s="201" t="s">
        <v>50</v>
      </c>
      <c r="AD43" s="197">
        <v>3</v>
      </c>
      <c r="AE43" s="197">
        <v>4</v>
      </c>
      <c r="AF43" s="197">
        <v>3</v>
      </c>
      <c r="AG43" s="197">
        <v>5</v>
      </c>
      <c r="AH43" s="197">
        <v>8</v>
      </c>
      <c r="AI43" s="197">
        <v>3</v>
      </c>
      <c r="AJ43" s="197">
        <v>8</v>
      </c>
      <c r="AK43" s="197"/>
      <c r="AL43" s="195">
        <f t="shared" si="0"/>
        <v>13</v>
      </c>
      <c r="AM43" s="219">
        <f t="shared" si="1"/>
        <v>31</v>
      </c>
      <c r="AN43" s="219">
        <f t="shared" si="2"/>
        <v>43.5</v>
      </c>
      <c r="AO43" s="228"/>
      <c r="AP43" s="220">
        <f>AL43/D43</f>
        <v>0.52</v>
      </c>
      <c r="AQ43" s="200"/>
      <c r="AS43" s="221"/>
    </row>
    <row r="44" spans="1:45" customFormat="1" ht="16.5" x14ac:dyDescent="0.25">
      <c r="A44" s="262">
        <v>33</v>
      </c>
      <c r="B44" s="216">
        <v>354</v>
      </c>
      <c r="C44" s="217" t="s">
        <v>44</v>
      </c>
      <c r="D44" s="218">
        <v>33</v>
      </c>
      <c r="E44" s="194">
        <v>3</v>
      </c>
      <c r="F44" s="194"/>
      <c r="G44" s="194">
        <v>2</v>
      </c>
      <c r="H44" s="194"/>
      <c r="I44" s="194"/>
      <c r="J44" s="194"/>
      <c r="K44" s="194">
        <v>1</v>
      </c>
      <c r="L44" s="194">
        <v>2</v>
      </c>
      <c r="M44" s="196">
        <v>1</v>
      </c>
      <c r="N44" s="196">
        <v>1</v>
      </c>
      <c r="O44" s="196">
        <v>2</v>
      </c>
      <c r="P44" s="196">
        <v>2</v>
      </c>
      <c r="Q44" s="203">
        <v>2</v>
      </c>
      <c r="R44" s="203">
        <v>1.5</v>
      </c>
      <c r="S44" s="197">
        <v>5</v>
      </c>
      <c r="T44" s="194">
        <v>6</v>
      </c>
      <c r="U44" s="194"/>
      <c r="V44" s="194">
        <v>3</v>
      </c>
      <c r="W44" s="194">
        <v>6</v>
      </c>
      <c r="X44" s="194">
        <v>6</v>
      </c>
      <c r="Y44" s="197">
        <v>4</v>
      </c>
      <c r="Z44" s="197"/>
      <c r="AA44" s="197"/>
      <c r="AB44" s="197">
        <v>9</v>
      </c>
      <c r="AC44" s="199">
        <v>4.5</v>
      </c>
      <c r="AD44" s="197">
        <v>3</v>
      </c>
      <c r="AE44" s="197">
        <v>4</v>
      </c>
      <c r="AF44" s="197">
        <v>-2</v>
      </c>
      <c r="AG44" s="197">
        <v>5</v>
      </c>
      <c r="AH44" s="197">
        <v>8</v>
      </c>
      <c r="AI44" s="197">
        <v>3</v>
      </c>
      <c r="AJ44" s="197">
        <v>8</v>
      </c>
      <c r="AK44" s="197"/>
      <c r="AL44" s="195">
        <f t="shared" si="0"/>
        <v>24</v>
      </c>
      <c r="AM44" s="219">
        <f t="shared" si="1"/>
        <v>26</v>
      </c>
      <c r="AN44" s="219">
        <f t="shared" si="2"/>
        <v>90</v>
      </c>
      <c r="AO44" s="200"/>
      <c r="AP44" s="224"/>
      <c r="AQ44" s="220">
        <f t="shared" ref="AQ44:AQ49" si="3">AL44/D44</f>
        <v>0.72727272727272729</v>
      </c>
      <c r="AS44" s="221"/>
    </row>
    <row r="45" spans="1:45" customFormat="1" ht="16.5" x14ac:dyDescent="0.25">
      <c r="A45" s="262">
        <v>34</v>
      </c>
      <c r="B45" s="216">
        <v>355</v>
      </c>
      <c r="C45" s="234" t="s">
        <v>112</v>
      </c>
      <c r="D45" s="235">
        <v>10</v>
      </c>
      <c r="E45" s="196"/>
      <c r="F45" s="201" t="s">
        <v>50</v>
      </c>
      <c r="G45" s="201" t="s">
        <v>50</v>
      </c>
      <c r="H45" s="201" t="s">
        <v>50</v>
      </c>
      <c r="I45" s="201" t="s">
        <v>50</v>
      </c>
      <c r="J45" s="201" t="s">
        <v>50</v>
      </c>
      <c r="K45" s="201" t="s">
        <v>50</v>
      </c>
      <c r="L45" s="201" t="s">
        <v>50</v>
      </c>
      <c r="M45" s="204"/>
      <c r="N45" s="204"/>
      <c r="O45" s="204"/>
      <c r="P45" s="202" t="s">
        <v>50</v>
      </c>
      <c r="Q45" s="202" t="s">
        <v>50</v>
      </c>
      <c r="R45" s="202" t="s">
        <v>50</v>
      </c>
      <c r="S45" s="201" t="s">
        <v>50</v>
      </c>
      <c r="T45" s="202" t="s">
        <v>50</v>
      </c>
      <c r="U45" s="202" t="s">
        <v>50</v>
      </c>
      <c r="V45" s="202" t="s">
        <v>50</v>
      </c>
      <c r="W45" s="202" t="s">
        <v>50</v>
      </c>
      <c r="X45" s="202" t="s">
        <v>50</v>
      </c>
      <c r="Y45" s="201" t="s">
        <v>50</v>
      </c>
      <c r="Z45" s="201" t="s">
        <v>50</v>
      </c>
      <c r="AA45" s="201" t="s">
        <v>50</v>
      </c>
      <c r="AB45" s="201" t="s">
        <v>50</v>
      </c>
      <c r="AC45" s="201" t="s">
        <v>50</v>
      </c>
      <c r="AD45" s="197"/>
      <c r="AE45" s="201" t="s">
        <v>50</v>
      </c>
      <c r="AF45" s="197">
        <v>3</v>
      </c>
      <c r="AG45" s="197">
        <v>5</v>
      </c>
      <c r="AH45" s="197">
        <v>8</v>
      </c>
      <c r="AI45" s="197">
        <v>3</v>
      </c>
      <c r="AJ45" s="197">
        <v>8</v>
      </c>
      <c r="AK45" s="201" t="s">
        <v>50</v>
      </c>
      <c r="AL45" s="195">
        <f t="shared" si="0"/>
        <v>5</v>
      </c>
      <c r="AM45" s="219">
        <f>SUM(AF45:AJ45)</f>
        <v>27</v>
      </c>
      <c r="AN45" s="219">
        <f t="shared" si="2"/>
        <v>27</v>
      </c>
      <c r="AO45" s="200"/>
      <c r="AP45" s="220">
        <f>AL45/D45</f>
        <v>0.5</v>
      </c>
      <c r="AQ45" s="226"/>
      <c r="AS45" s="221"/>
    </row>
    <row r="46" spans="1:45" customFormat="1" ht="16.5" x14ac:dyDescent="0.25">
      <c r="A46" s="262">
        <v>35</v>
      </c>
      <c r="B46" s="216">
        <v>133</v>
      </c>
      <c r="C46" s="217" t="s">
        <v>201</v>
      </c>
      <c r="D46" s="218">
        <v>11</v>
      </c>
      <c r="E46" s="202" t="s">
        <v>50</v>
      </c>
      <c r="F46" s="202" t="s">
        <v>50</v>
      </c>
      <c r="G46" s="202" t="s">
        <v>50</v>
      </c>
      <c r="H46" s="202" t="s">
        <v>50</v>
      </c>
      <c r="I46" s="202" t="s">
        <v>50</v>
      </c>
      <c r="J46" s="202" t="s">
        <v>50</v>
      </c>
      <c r="K46" s="202" t="s">
        <v>50</v>
      </c>
      <c r="L46" s="202" t="s">
        <v>50</v>
      </c>
      <c r="M46" s="202" t="s">
        <v>50</v>
      </c>
      <c r="N46" s="202" t="s">
        <v>50</v>
      </c>
      <c r="O46" s="202" t="s">
        <v>50</v>
      </c>
      <c r="P46" s="202" t="s">
        <v>50</v>
      </c>
      <c r="Q46" s="202" t="s">
        <v>50</v>
      </c>
      <c r="R46" s="202" t="s">
        <v>50</v>
      </c>
      <c r="S46" s="198">
        <v>5</v>
      </c>
      <c r="T46" s="203">
        <v>6</v>
      </c>
      <c r="U46" s="203">
        <v>6</v>
      </c>
      <c r="V46" s="194">
        <v>6</v>
      </c>
      <c r="W46" s="203">
        <v>3</v>
      </c>
      <c r="X46" s="194">
        <v>6</v>
      </c>
      <c r="Y46" s="201" t="s">
        <v>50</v>
      </c>
      <c r="Z46" s="201" t="s">
        <v>50</v>
      </c>
      <c r="AA46" s="201" t="s">
        <v>50</v>
      </c>
      <c r="AB46" s="201" t="s">
        <v>50</v>
      </c>
      <c r="AC46" s="201" t="s">
        <v>50</v>
      </c>
      <c r="AD46" s="201" t="s">
        <v>50</v>
      </c>
      <c r="AE46" s="201" t="s">
        <v>50</v>
      </c>
      <c r="AF46" s="197">
        <v>3</v>
      </c>
      <c r="AG46" s="197">
        <v>5</v>
      </c>
      <c r="AH46" s="197">
        <v>8</v>
      </c>
      <c r="AI46" s="197">
        <v>3</v>
      </c>
      <c r="AJ46" s="197">
        <v>8</v>
      </c>
      <c r="AK46" s="201" t="s">
        <v>50</v>
      </c>
      <c r="AL46" s="195">
        <f t="shared" si="0"/>
        <v>11</v>
      </c>
      <c r="AM46" s="219">
        <f t="shared" ref="AM46:AM49" si="4">SUM(AF46:AJ46)</f>
        <v>27</v>
      </c>
      <c r="AN46" s="219">
        <f t="shared" si="2"/>
        <v>59</v>
      </c>
      <c r="AO46" s="200"/>
      <c r="AP46" s="200"/>
      <c r="AQ46" s="220">
        <f t="shared" si="3"/>
        <v>1</v>
      </c>
      <c r="AS46" s="221"/>
    </row>
    <row r="47" spans="1:45" customFormat="1" ht="16.5" x14ac:dyDescent="0.25">
      <c r="A47" s="262">
        <v>36</v>
      </c>
      <c r="B47" s="216">
        <v>135</v>
      </c>
      <c r="C47" s="217" t="s">
        <v>202</v>
      </c>
      <c r="D47" s="236">
        <v>11</v>
      </c>
      <c r="E47" s="202" t="s">
        <v>50</v>
      </c>
      <c r="F47" s="202" t="s">
        <v>50</v>
      </c>
      <c r="G47" s="202" t="s">
        <v>50</v>
      </c>
      <c r="H47" s="202" t="s">
        <v>50</v>
      </c>
      <c r="I47" s="202" t="s">
        <v>50</v>
      </c>
      <c r="J47" s="202" t="s">
        <v>50</v>
      </c>
      <c r="K47" s="202" t="s">
        <v>50</v>
      </c>
      <c r="L47" s="202" t="s">
        <v>50</v>
      </c>
      <c r="M47" s="202" t="s">
        <v>50</v>
      </c>
      <c r="N47" s="202" t="s">
        <v>50</v>
      </c>
      <c r="O47" s="202" t="s">
        <v>50</v>
      </c>
      <c r="P47" s="202" t="s">
        <v>50</v>
      </c>
      <c r="Q47" s="202" t="s">
        <v>50</v>
      </c>
      <c r="R47" s="202" t="s">
        <v>50</v>
      </c>
      <c r="S47" s="198">
        <v>5</v>
      </c>
      <c r="T47" s="203">
        <v>6</v>
      </c>
      <c r="U47" s="203">
        <v>6</v>
      </c>
      <c r="V47" s="196">
        <v>6</v>
      </c>
      <c r="W47" s="203">
        <v>3</v>
      </c>
      <c r="X47" s="196">
        <v>6</v>
      </c>
      <c r="Y47" s="201" t="s">
        <v>50</v>
      </c>
      <c r="Z47" s="201" t="s">
        <v>50</v>
      </c>
      <c r="AA47" s="201" t="s">
        <v>50</v>
      </c>
      <c r="AB47" s="201" t="s">
        <v>50</v>
      </c>
      <c r="AC47" s="201" t="s">
        <v>50</v>
      </c>
      <c r="AD47" s="201" t="s">
        <v>50</v>
      </c>
      <c r="AE47" s="201" t="s">
        <v>50</v>
      </c>
      <c r="AF47" s="197">
        <v>3</v>
      </c>
      <c r="AG47" s="197">
        <v>5</v>
      </c>
      <c r="AH47" s="197">
        <v>8</v>
      </c>
      <c r="AI47" s="197">
        <v>3</v>
      </c>
      <c r="AJ47" s="197">
        <v>8</v>
      </c>
      <c r="AK47" s="201" t="s">
        <v>50</v>
      </c>
      <c r="AL47" s="195">
        <f t="shared" si="0"/>
        <v>11</v>
      </c>
      <c r="AM47" s="219">
        <f t="shared" si="4"/>
        <v>27</v>
      </c>
      <c r="AN47" s="219">
        <f t="shared" si="2"/>
        <v>59</v>
      </c>
      <c r="AO47" s="200"/>
      <c r="AP47" s="200"/>
      <c r="AQ47" s="220">
        <f t="shared" si="3"/>
        <v>1</v>
      </c>
      <c r="AS47" s="221"/>
    </row>
    <row r="48" spans="1:45" customFormat="1" ht="16.5" x14ac:dyDescent="0.25">
      <c r="A48" s="262">
        <v>37</v>
      </c>
      <c r="B48" s="216">
        <v>142</v>
      </c>
      <c r="C48" s="217" t="s">
        <v>203</v>
      </c>
      <c r="D48" s="218">
        <v>7</v>
      </c>
      <c r="E48" s="202" t="s">
        <v>50</v>
      </c>
      <c r="F48" s="202" t="s">
        <v>50</v>
      </c>
      <c r="G48" s="202" t="s">
        <v>50</v>
      </c>
      <c r="H48" s="202" t="s">
        <v>50</v>
      </c>
      <c r="I48" s="202" t="s">
        <v>50</v>
      </c>
      <c r="J48" s="202" t="s">
        <v>50</v>
      </c>
      <c r="K48" s="202" t="s">
        <v>50</v>
      </c>
      <c r="L48" s="202" t="s">
        <v>50</v>
      </c>
      <c r="M48" s="202" t="s">
        <v>50</v>
      </c>
      <c r="N48" s="202" t="s">
        <v>50</v>
      </c>
      <c r="O48" s="202" t="s">
        <v>50</v>
      </c>
      <c r="P48" s="202" t="s">
        <v>50</v>
      </c>
      <c r="Q48" s="202" t="s">
        <v>50</v>
      </c>
      <c r="R48" s="202" t="s">
        <v>50</v>
      </c>
      <c r="S48" s="201" t="s">
        <v>50</v>
      </c>
      <c r="T48" s="202" t="s">
        <v>50</v>
      </c>
      <c r="U48" s="202" t="s">
        <v>50</v>
      </c>
      <c r="V48" s="202" t="s">
        <v>50</v>
      </c>
      <c r="W48" s="202" t="s">
        <v>50</v>
      </c>
      <c r="X48" s="202" t="s">
        <v>50</v>
      </c>
      <c r="Y48" s="198">
        <v>5</v>
      </c>
      <c r="Z48" s="201" t="s">
        <v>50</v>
      </c>
      <c r="AA48" s="201" t="s">
        <v>50</v>
      </c>
      <c r="AB48" s="201" t="s">
        <v>50</v>
      </c>
      <c r="AC48" s="199">
        <v>9</v>
      </c>
      <c r="AD48" s="201" t="s">
        <v>50</v>
      </c>
      <c r="AE48" s="225" t="s">
        <v>50</v>
      </c>
      <c r="AF48" s="197">
        <v>3</v>
      </c>
      <c r="AG48" s="197">
        <v>5</v>
      </c>
      <c r="AH48" s="197">
        <v>8</v>
      </c>
      <c r="AI48" s="197">
        <v>3</v>
      </c>
      <c r="AJ48" s="197">
        <v>8</v>
      </c>
      <c r="AK48" s="201" t="s">
        <v>50</v>
      </c>
      <c r="AL48" s="195">
        <f t="shared" si="0"/>
        <v>7</v>
      </c>
      <c r="AM48" s="219">
        <f t="shared" si="4"/>
        <v>27</v>
      </c>
      <c r="AN48" s="219">
        <f t="shared" si="2"/>
        <v>41</v>
      </c>
      <c r="AO48" s="200"/>
      <c r="AP48" s="200"/>
      <c r="AQ48" s="220">
        <f t="shared" si="3"/>
        <v>1</v>
      </c>
      <c r="AS48" s="221"/>
    </row>
    <row r="49" spans="1:45" customFormat="1" ht="16.5" x14ac:dyDescent="0.25">
      <c r="A49" s="262">
        <v>38</v>
      </c>
      <c r="B49" s="216">
        <v>129</v>
      </c>
      <c r="C49" s="217" t="s">
        <v>204</v>
      </c>
      <c r="D49" s="236">
        <v>8</v>
      </c>
      <c r="E49" s="202" t="s">
        <v>50</v>
      </c>
      <c r="F49" s="202" t="s">
        <v>50</v>
      </c>
      <c r="G49" s="202" t="s">
        <v>50</v>
      </c>
      <c r="H49" s="202" t="s">
        <v>50</v>
      </c>
      <c r="I49" s="202" t="s">
        <v>50</v>
      </c>
      <c r="J49" s="202" t="s">
        <v>50</v>
      </c>
      <c r="K49" s="202" t="s">
        <v>50</v>
      </c>
      <c r="L49" s="202" t="s">
        <v>50</v>
      </c>
      <c r="M49" s="202" t="s">
        <v>50</v>
      </c>
      <c r="N49" s="202" t="s">
        <v>50</v>
      </c>
      <c r="O49" s="202" t="s">
        <v>50</v>
      </c>
      <c r="P49" s="202" t="s">
        <v>50</v>
      </c>
      <c r="Q49" s="202" t="s">
        <v>50</v>
      </c>
      <c r="R49" s="202" t="s">
        <v>50</v>
      </c>
      <c r="S49" s="201" t="s">
        <v>50</v>
      </c>
      <c r="T49" s="202" t="s">
        <v>50</v>
      </c>
      <c r="U49" s="202" t="s">
        <v>50</v>
      </c>
      <c r="V49" s="202" t="s">
        <v>50</v>
      </c>
      <c r="W49" s="202" t="s">
        <v>50</v>
      </c>
      <c r="X49" s="202" t="s">
        <v>50</v>
      </c>
      <c r="Y49" s="198">
        <v>5</v>
      </c>
      <c r="Z49" s="201" t="s">
        <v>50</v>
      </c>
      <c r="AA49" s="201" t="s">
        <v>50</v>
      </c>
      <c r="AB49" s="201" t="s">
        <v>50</v>
      </c>
      <c r="AC49" s="199">
        <v>9</v>
      </c>
      <c r="AD49" s="201" t="s">
        <v>50</v>
      </c>
      <c r="AE49" s="199">
        <v>4</v>
      </c>
      <c r="AF49" s="199">
        <v>-2</v>
      </c>
      <c r="AG49" s="197">
        <v>5</v>
      </c>
      <c r="AH49" s="197">
        <v>8</v>
      </c>
      <c r="AI49" s="197">
        <v>3</v>
      </c>
      <c r="AJ49" s="197">
        <v>8</v>
      </c>
      <c r="AK49" s="201" t="s">
        <v>50</v>
      </c>
      <c r="AL49" s="195">
        <f t="shared" si="0"/>
        <v>7</v>
      </c>
      <c r="AM49" s="219">
        <f t="shared" si="4"/>
        <v>22</v>
      </c>
      <c r="AN49" s="219">
        <f t="shared" si="2"/>
        <v>40</v>
      </c>
      <c r="AO49" s="200"/>
      <c r="AP49" s="200"/>
      <c r="AQ49" s="220">
        <f t="shared" si="3"/>
        <v>0.875</v>
      </c>
      <c r="AS49" s="221"/>
    </row>
    <row r="50" spans="1:45" s="43" customFormat="1" ht="21" customHeight="1" x14ac:dyDescent="0.25">
      <c r="A50" s="237"/>
      <c r="B50" s="237"/>
      <c r="C50" s="207" t="s">
        <v>205</v>
      </c>
      <c r="D50" s="238"/>
      <c r="E50" s="208">
        <f>SUM(E12:E49)</f>
        <v>89</v>
      </c>
      <c r="F50" s="208">
        <f t="shared" ref="F50:AN50" si="5">SUM(F12:F49)</f>
        <v>46</v>
      </c>
      <c r="G50" s="208">
        <f t="shared" si="5"/>
        <v>19</v>
      </c>
      <c r="H50" s="208">
        <f t="shared" si="5"/>
        <v>31</v>
      </c>
      <c r="I50" s="208">
        <f t="shared" si="5"/>
        <v>41</v>
      </c>
      <c r="J50" s="208">
        <f t="shared" si="5"/>
        <v>34</v>
      </c>
      <c r="K50" s="208">
        <f t="shared" si="5"/>
        <v>26</v>
      </c>
      <c r="L50" s="208">
        <f t="shared" si="5"/>
        <v>49</v>
      </c>
      <c r="M50" s="208">
        <f t="shared" si="5"/>
        <v>11</v>
      </c>
      <c r="N50" s="208">
        <f t="shared" si="5"/>
        <v>23.5</v>
      </c>
      <c r="O50" s="208">
        <f t="shared" si="5"/>
        <v>34</v>
      </c>
      <c r="P50" s="208">
        <f t="shared" si="5"/>
        <v>42</v>
      </c>
      <c r="Q50" s="208">
        <f t="shared" si="5"/>
        <v>36</v>
      </c>
      <c r="R50" s="208">
        <f t="shared" si="5"/>
        <v>63</v>
      </c>
      <c r="S50" s="208">
        <f t="shared" si="5"/>
        <v>115</v>
      </c>
      <c r="T50" s="208">
        <f t="shared" si="5"/>
        <v>42</v>
      </c>
      <c r="U50" s="208">
        <f t="shared" si="5"/>
        <v>51</v>
      </c>
      <c r="V50" s="208">
        <f t="shared" si="5"/>
        <v>48</v>
      </c>
      <c r="W50" s="208">
        <f t="shared" si="5"/>
        <v>75</v>
      </c>
      <c r="X50" s="208">
        <f t="shared" si="5"/>
        <v>93</v>
      </c>
      <c r="Y50" s="208">
        <f t="shared" si="5"/>
        <v>116</v>
      </c>
      <c r="Z50" s="208">
        <f t="shared" si="5"/>
        <v>14</v>
      </c>
      <c r="AA50" s="208">
        <f t="shared" si="5"/>
        <v>18</v>
      </c>
      <c r="AB50" s="208">
        <f t="shared" si="5"/>
        <v>76.5</v>
      </c>
      <c r="AC50" s="208">
        <f t="shared" si="5"/>
        <v>135</v>
      </c>
      <c r="AD50" s="208">
        <f t="shared" si="5"/>
        <v>88</v>
      </c>
      <c r="AE50" s="208">
        <f t="shared" si="5"/>
        <v>118</v>
      </c>
      <c r="AF50" s="208">
        <f t="shared" si="5"/>
        <v>-23</v>
      </c>
      <c r="AG50" s="208">
        <f t="shared" si="5"/>
        <v>190</v>
      </c>
      <c r="AH50" s="208">
        <f t="shared" si="5"/>
        <v>232</v>
      </c>
      <c r="AI50" s="208">
        <f t="shared" si="5"/>
        <v>114</v>
      </c>
      <c r="AJ50" s="208">
        <f t="shared" si="5"/>
        <v>304</v>
      </c>
      <c r="AK50" s="208">
        <f t="shared" si="5"/>
        <v>0</v>
      </c>
      <c r="AL50" s="208">
        <f t="shared" si="5"/>
        <v>659</v>
      </c>
      <c r="AM50" s="208">
        <f t="shared" si="5"/>
        <v>931</v>
      </c>
      <c r="AN50" s="208">
        <f t="shared" si="5"/>
        <v>2351</v>
      </c>
      <c r="AO50" s="239"/>
      <c r="AP50" s="239"/>
      <c r="AQ50" s="239"/>
    </row>
  </sheetData>
  <mergeCells count="13">
    <mergeCell ref="A7:U7"/>
    <mergeCell ref="AM8:AM10"/>
    <mergeCell ref="AN8:AN10"/>
    <mergeCell ref="AO8:AQ8"/>
    <mergeCell ref="E9:R9"/>
    <mergeCell ref="S9:X9"/>
    <mergeCell ref="Y9:AC9"/>
    <mergeCell ref="AE9:AK9"/>
    <mergeCell ref="AL8:AL10"/>
    <mergeCell ref="A8:A10"/>
    <mergeCell ref="B8:B10"/>
    <mergeCell ref="C8:C10"/>
    <mergeCell ref="D8:D10"/>
  </mergeCells>
  <pageMargins left="0" right="0" top="0" bottom="0" header="0.31496062992125984" footer="0.31496062992125984"/>
  <pageSetup paperSize="9" scale="42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K53"/>
  <sheetViews>
    <sheetView tabSelected="1" topLeftCell="V1" zoomScale="90" zoomScaleNormal="90" zoomScaleSheetLayoutView="70" workbookViewId="0">
      <selection activeCell="AG56" sqref="AG56"/>
    </sheetView>
  </sheetViews>
  <sheetFormatPr defaultRowHeight="15" x14ac:dyDescent="0.25"/>
  <cols>
    <col min="1" max="1" width="5" style="111" customWidth="1"/>
    <col min="2" max="2" width="8.85546875" style="111" customWidth="1"/>
    <col min="3" max="3" width="42.85546875" style="111" customWidth="1"/>
    <col min="4" max="9" width="12.28515625" style="111" customWidth="1"/>
    <col min="10" max="10" width="14" style="111" customWidth="1"/>
    <col min="11" max="11" width="15.42578125" style="111" customWidth="1"/>
    <col min="12" max="13" width="14" style="111" customWidth="1"/>
    <col min="14" max="14" width="15.28515625" style="111" customWidth="1"/>
    <col min="15" max="21" width="14" style="111" customWidth="1"/>
    <col min="22" max="22" width="18.7109375" style="111" customWidth="1"/>
    <col min="23" max="23" width="17.5703125" style="111" customWidth="1"/>
    <col min="24" max="24" width="19" style="111" customWidth="1"/>
    <col min="25" max="25" width="18" style="111" customWidth="1"/>
    <col min="26" max="26" width="21.7109375" style="111" customWidth="1"/>
    <col min="27" max="27" width="18.7109375" style="111" customWidth="1"/>
    <col min="28" max="28" width="18" style="111" customWidth="1"/>
    <col min="29" max="29" width="18.42578125" style="111" customWidth="1"/>
    <col min="30" max="30" width="13.85546875" style="111" customWidth="1"/>
    <col min="31" max="31" width="18" style="111" customWidth="1"/>
    <col min="32" max="32" width="17.140625" style="111" customWidth="1"/>
    <col min="33" max="33" width="13.5703125" style="111" customWidth="1"/>
    <col min="34" max="34" width="20.7109375" style="111" customWidth="1"/>
    <col min="35" max="35" width="15.28515625" style="111" customWidth="1"/>
    <col min="36" max="36" width="17.140625" style="111" customWidth="1"/>
    <col min="37" max="37" width="18.7109375" style="111" customWidth="1"/>
    <col min="38" max="16384" width="9.140625" style="111"/>
  </cols>
  <sheetData>
    <row r="1" spans="1:37" x14ac:dyDescent="0.25">
      <c r="AK1" s="249" t="s">
        <v>193</v>
      </c>
    </row>
    <row r="2" spans="1:37" x14ac:dyDescent="0.25">
      <c r="AK2" s="249" t="s">
        <v>255</v>
      </c>
    </row>
    <row r="3" spans="1:37" x14ac:dyDescent="0.25">
      <c r="AK3" s="249" t="s">
        <v>190</v>
      </c>
    </row>
    <row r="4" spans="1:37" x14ac:dyDescent="0.25">
      <c r="AK4" s="249" t="s">
        <v>191</v>
      </c>
    </row>
    <row r="5" spans="1:37" x14ac:dyDescent="0.25">
      <c r="AK5" s="250" t="s">
        <v>253</v>
      </c>
    </row>
    <row r="6" spans="1:37" x14ac:dyDescent="0.25">
      <c r="D6" s="246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37" ht="39.75" customHeight="1" x14ac:dyDescent="0.25">
      <c r="A7" s="310" t="s">
        <v>254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</row>
    <row r="8" spans="1:37" ht="12" customHeight="1" x14ac:dyDescent="0.25">
      <c r="A8" s="89"/>
      <c r="D8" s="65"/>
      <c r="E8" s="65"/>
      <c r="F8" s="247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5"/>
      <c r="Z8" s="65"/>
      <c r="AA8" s="65"/>
      <c r="AB8" s="65"/>
      <c r="AC8" s="65"/>
      <c r="AD8" s="65"/>
      <c r="AE8" s="66"/>
      <c r="AF8" s="240"/>
    </row>
    <row r="9" spans="1:37" ht="30.75" customHeight="1" x14ac:dyDescent="0.25">
      <c r="A9" s="291" t="s">
        <v>60</v>
      </c>
      <c r="B9" s="292" t="s">
        <v>84</v>
      </c>
      <c r="C9" s="281" t="s">
        <v>0</v>
      </c>
      <c r="D9" s="309" t="s">
        <v>217</v>
      </c>
      <c r="E9" s="309" t="s">
        <v>219</v>
      </c>
      <c r="F9" s="300" t="s">
        <v>72</v>
      </c>
      <c r="G9" s="303" t="s">
        <v>256</v>
      </c>
      <c r="H9" s="304"/>
      <c r="I9" s="305"/>
      <c r="J9" s="300" t="s">
        <v>257</v>
      </c>
      <c r="K9" s="309" t="s">
        <v>258</v>
      </c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11" t="s">
        <v>306</v>
      </c>
      <c r="Z9" s="314" t="s">
        <v>307</v>
      </c>
      <c r="AA9" s="314"/>
      <c r="AB9" s="314"/>
      <c r="AC9" s="314"/>
      <c r="AD9" s="314"/>
      <c r="AE9" s="314"/>
      <c r="AF9" s="315" t="s">
        <v>295</v>
      </c>
      <c r="AG9" s="311" t="s">
        <v>259</v>
      </c>
      <c r="AH9" s="311" t="s">
        <v>296</v>
      </c>
      <c r="AI9" s="315" t="s">
        <v>260</v>
      </c>
      <c r="AJ9" s="315"/>
      <c r="AK9" s="311" t="s">
        <v>297</v>
      </c>
    </row>
    <row r="10" spans="1:37" ht="124.5" customHeight="1" x14ac:dyDescent="0.25">
      <c r="A10" s="291"/>
      <c r="B10" s="293"/>
      <c r="C10" s="281"/>
      <c r="D10" s="309"/>
      <c r="E10" s="309"/>
      <c r="F10" s="301"/>
      <c r="G10" s="306"/>
      <c r="H10" s="307"/>
      <c r="I10" s="308"/>
      <c r="J10" s="301"/>
      <c r="K10" s="296" t="s">
        <v>261</v>
      </c>
      <c r="L10" s="296" t="s">
        <v>262</v>
      </c>
      <c r="M10" s="296" t="s">
        <v>263</v>
      </c>
      <c r="N10" s="296" t="s">
        <v>264</v>
      </c>
      <c r="O10" s="296" t="s">
        <v>265</v>
      </c>
      <c r="P10" s="296" t="s">
        <v>266</v>
      </c>
      <c r="Q10" s="296" t="s">
        <v>267</v>
      </c>
      <c r="R10" s="296" t="s">
        <v>268</v>
      </c>
      <c r="S10" s="296" t="s">
        <v>269</v>
      </c>
      <c r="T10" s="296" t="s">
        <v>270</v>
      </c>
      <c r="U10" s="296" t="s">
        <v>271</v>
      </c>
      <c r="V10" s="296" t="s">
        <v>272</v>
      </c>
      <c r="W10" s="298" t="s">
        <v>136</v>
      </c>
      <c r="X10" s="298" t="s">
        <v>76</v>
      </c>
      <c r="Y10" s="312"/>
      <c r="Z10" s="314" t="s">
        <v>273</v>
      </c>
      <c r="AA10" s="314"/>
      <c r="AB10" s="314" t="s">
        <v>274</v>
      </c>
      <c r="AC10" s="316"/>
      <c r="AD10" s="309" t="s">
        <v>275</v>
      </c>
      <c r="AE10" s="309" t="s">
        <v>130</v>
      </c>
      <c r="AF10" s="315"/>
      <c r="AG10" s="312"/>
      <c r="AH10" s="312"/>
      <c r="AI10" s="315"/>
      <c r="AJ10" s="315"/>
      <c r="AK10" s="312"/>
    </row>
    <row r="11" spans="1:37" ht="89.25" x14ac:dyDescent="0.25">
      <c r="A11" s="291"/>
      <c r="B11" s="294"/>
      <c r="C11" s="281"/>
      <c r="D11" s="309"/>
      <c r="E11" s="309"/>
      <c r="F11" s="302"/>
      <c r="G11" s="251" t="s">
        <v>81</v>
      </c>
      <c r="H11" s="251" t="s">
        <v>187</v>
      </c>
      <c r="I11" s="251" t="s">
        <v>188</v>
      </c>
      <c r="J11" s="302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9"/>
      <c r="X11" s="299"/>
      <c r="Y11" s="313"/>
      <c r="Z11" s="252" t="s">
        <v>122</v>
      </c>
      <c r="AA11" s="252" t="s">
        <v>121</v>
      </c>
      <c r="AB11" s="252" t="s">
        <v>276</v>
      </c>
      <c r="AC11" s="252" t="s">
        <v>277</v>
      </c>
      <c r="AD11" s="309"/>
      <c r="AE11" s="309"/>
      <c r="AF11" s="315"/>
      <c r="AG11" s="313"/>
      <c r="AH11" s="313"/>
      <c r="AI11" s="253" t="s">
        <v>278</v>
      </c>
      <c r="AJ11" s="253" t="s">
        <v>279</v>
      </c>
      <c r="AK11" s="313"/>
    </row>
    <row r="12" spans="1:37" s="248" customFormat="1" ht="23.25" x14ac:dyDescent="0.25">
      <c r="A12" s="254"/>
      <c r="B12" s="254"/>
      <c r="C12" s="255">
        <v>2</v>
      </c>
      <c r="D12" s="256">
        <v>3</v>
      </c>
      <c r="E12" s="256">
        <v>4</v>
      </c>
      <c r="F12" s="256" t="s">
        <v>137</v>
      </c>
      <c r="G12" s="254">
        <v>6</v>
      </c>
      <c r="H12" s="256">
        <v>7</v>
      </c>
      <c r="I12" s="254">
        <v>8</v>
      </c>
      <c r="J12" s="255" t="s">
        <v>280</v>
      </c>
      <c r="K12" s="257" t="s">
        <v>298</v>
      </c>
      <c r="L12" s="257" t="s">
        <v>281</v>
      </c>
      <c r="M12" s="257" t="s">
        <v>282</v>
      </c>
      <c r="N12" s="257" t="s">
        <v>283</v>
      </c>
      <c r="O12" s="257" t="s">
        <v>284</v>
      </c>
      <c r="P12" s="257" t="s">
        <v>285</v>
      </c>
      <c r="Q12" s="257" t="s">
        <v>286</v>
      </c>
      <c r="R12" s="257" t="s">
        <v>287</v>
      </c>
      <c r="S12" s="257" t="s">
        <v>288</v>
      </c>
      <c r="T12" s="257" t="s">
        <v>299</v>
      </c>
      <c r="U12" s="257" t="s">
        <v>289</v>
      </c>
      <c r="V12" s="257" t="s">
        <v>300</v>
      </c>
      <c r="W12" s="254" t="s">
        <v>301</v>
      </c>
      <c r="X12" s="254">
        <v>11</v>
      </c>
      <c r="Y12" s="254">
        <v>12</v>
      </c>
      <c r="Z12" s="254" t="s">
        <v>304</v>
      </c>
      <c r="AA12" s="254" t="s">
        <v>290</v>
      </c>
      <c r="AB12" s="254" t="s">
        <v>291</v>
      </c>
      <c r="AC12" s="254" t="s">
        <v>292</v>
      </c>
      <c r="AD12" s="254">
        <v>17</v>
      </c>
      <c r="AE12" s="254" t="s">
        <v>293</v>
      </c>
      <c r="AF12" s="254">
        <v>19</v>
      </c>
      <c r="AG12" s="254">
        <v>20</v>
      </c>
      <c r="AH12" s="254" t="s">
        <v>302</v>
      </c>
      <c r="AI12" s="254">
        <v>22</v>
      </c>
      <c r="AJ12" s="254" t="s">
        <v>305</v>
      </c>
      <c r="AK12" s="254" t="s">
        <v>303</v>
      </c>
    </row>
    <row r="13" spans="1:37" x14ac:dyDescent="0.25">
      <c r="A13" s="5">
        <v>1</v>
      </c>
      <c r="B13" s="5">
        <v>61</v>
      </c>
      <c r="C13" s="11" t="s">
        <v>9</v>
      </c>
      <c r="D13" s="263">
        <v>31</v>
      </c>
      <c r="E13" s="263">
        <v>15</v>
      </c>
      <c r="F13" s="241">
        <v>48</v>
      </c>
      <c r="G13" s="241">
        <v>0</v>
      </c>
      <c r="H13" s="241">
        <v>48</v>
      </c>
      <c r="I13" s="241">
        <v>0</v>
      </c>
      <c r="J13" s="264">
        <v>0</v>
      </c>
      <c r="K13" s="242">
        <v>6603</v>
      </c>
      <c r="L13" s="242">
        <v>6577</v>
      </c>
      <c r="M13" s="242">
        <v>6565</v>
      </c>
      <c r="N13" s="242">
        <v>6553</v>
      </c>
      <c r="O13" s="242">
        <v>6536</v>
      </c>
      <c r="P13" s="242">
        <v>6525</v>
      </c>
      <c r="Q13" s="242">
        <v>6513</v>
      </c>
      <c r="R13" s="242">
        <v>6497</v>
      </c>
      <c r="S13" s="242">
        <v>6465</v>
      </c>
      <c r="T13" s="242">
        <v>6432</v>
      </c>
      <c r="U13" s="242">
        <v>6392</v>
      </c>
      <c r="V13" s="242">
        <v>6363</v>
      </c>
      <c r="W13" s="241">
        <v>6502</v>
      </c>
      <c r="X13" s="241">
        <v>6502</v>
      </c>
      <c r="Y13" s="265"/>
      <c r="Z13" s="266">
        <v>25.78</v>
      </c>
      <c r="AA13" s="267">
        <v>167608.84</v>
      </c>
      <c r="AB13" s="267">
        <v>10422.75</v>
      </c>
      <c r="AC13" s="267">
        <v>0</v>
      </c>
      <c r="AD13" s="268">
        <v>0</v>
      </c>
      <c r="AE13" s="266">
        <v>167608.84</v>
      </c>
      <c r="AF13" s="269">
        <v>1</v>
      </c>
      <c r="AG13" s="270">
        <v>0.999</v>
      </c>
      <c r="AH13" s="271">
        <v>167441.23396040848</v>
      </c>
      <c r="AI13" s="272">
        <v>3.6006661783178902E-3</v>
      </c>
      <c r="AJ13" s="271">
        <v>62.48</v>
      </c>
      <c r="AK13" s="271">
        <v>167503.71</v>
      </c>
    </row>
    <row r="14" spans="1:37" x14ac:dyDescent="0.25">
      <c r="A14" s="5">
        <v>2</v>
      </c>
      <c r="B14" s="5">
        <v>29</v>
      </c>
      <c r="C14" s="11" t="s">
        <v>26</v>
      </c>
      <c r="D14" s="263">
        <v>25</v>
      </c>
      <c r="E14" s="263">
        <v>12</v>
      </c>
      <c r="F14" s="241">
        <v>48</v>
      </c>
      <c r="G14" s="241">
        <v>0</v>
      </c>
      <c r="H14" s="241">
        <v>48</v>
      </c>
      <c r="I14" s="241">
        <v>0</v>
      </c>
      <c r="J14" s="264">
        <v>0</v>
      </c>
      <c r="K14" s="242">
        <v>35361</v>
      </c>
      <c r="L14" s="242">
        <v>35287</v>
      </c>
      <c r="M14" s="242">
        <v>35296</v>
      </c>
      <c r="N14" s="242">
        <v>35247</v>
      </c>
      <c r="O14" s="242">
        <v>35218</v>
      </c>
      <c r="P14" s="242">
        <v>35240</v>
      </c>
      <c r="Q14" s="242">
        <v>35246</v>
      </c>
      <c r="R14" s="242">
        <v>35234</v>
      </c>
      <c r="S14" s="242">
        <v>35214</v>
      </c>
      <c r="T14" s="242">
        <v>35188</v>
      </c>
      <c r="U14" s="242">
        <v>35102</v>
      </c>
      <c r="V14" s="242">
        <v>35037</v>
      </c>
      <c r="W14" s="241">
        <v>35223</v>
      </c>
      <c r="X14" s="241">
        <v>35223</v>
      </c>
      <c r="Y14" s="265"/>
      <c r="Z14" s="266">
        <v>25.78</v>
      </c>
      <c r="AA14" s="267">
        <v>907980.05</v>
      </c>
      <c r="AB14" s="267">
        <v>10422.75</v>
      </c>
      <c r="AC14" s="267">
        <v>0</v>
      </c>
      <c r="AD14" s="268">
        <v>0</v>
      </c>
      <c r="AE14" s="266">
        <v>907980.05</v>
      </c>
      <c r="AF14" s="269">
        <v>1</v>
      </c>
      <c r="AG14" s="270">
        <v>0</v>
      </c>
      <c r="AH14" s="271">
        <v>907980.04768648511</v>
      </c>
      <c r="AI14" s="272">
        <v>1.9525256539050798E-2</v>
      </c>
      <c r="AJ14" s="271">
        <v>338.79</v>
      </c>
      <c r="AK14" s="271">
        <v>908318.84</v>
      </c>
    </row>
    <row r="15" spans="1:37" x14ac:dyDescent="0.25">
      <c r="A15" s="5">
        <v>3</v>
      </c>
      <c r="B15" s="5">
        <v>33</v>
      </c>
      <c r="C15" s="11" t="s">
        <v>27</v>
      </c>
      <c r="D15" s="263">
        <v>25</v>
      </c>
      <c r="E15" s="263">
        <v>20</v>
      </c>
      <c r="F15" s="241">
        <v>80</v>
      </c>
      <c r="G15" s="241">
        <v>0</v>
      </c>
      <c r="H15" s="241">
        <v>0</v>
      </c>
      <c r="I15" s="241">
        <v>80</v>
      </c>
      <c r="J15" s="264">
        <v>59</v>
      </c>
      <c r="K15" s="242">
        <v>76466</v>
      </c>
      <c r="L15" s="242">
        <v>76360</v>
      </c>
      <c r="M15" s="242">
        <v>76516</v>
      </c>
      <c r="N15" s="242">
        <v>76571</v>
      </c>
      <c r="O15" s="242">
        <v>76660</v>
      </c>
      <c r="P15" s="242">
        <v>76811</v>
      </c>
      <c r="Q15" s="242">
        <v>76872</v>
      </c>
      <c r="R15" s="242">
        <v>76945</v>
      </c>
      <c r="S15" s="242">
        <v>77035</v>
      </c>
      <c r="T15" s="242">
        <v>77127</v>
      </c>
      <c r="U15" s="242">
        <v>77177</v>
      </c>
      <c r="V15" s="242">
        <v>77203</v>
      </c>
      <c r="W15" s="241">
        <v>76812</v>
      </c>
      <c r="X15" s="241">
        <v>76812</v>
      </c>
      <c r="Y15" s="265"/>
      <c r="Z15" s="266">
        <v>25.78</v>
      </c>
      <c r="AA15" s="267">
        <v>1980063.12</v>
      </c>
      <c r="AB15" s="267">
        <v>10422.75</v>
      </c>
      <c r="AC15" s="267">
        <v>614942.15</v>
      </c>
      <c r="AD15" s="268">
        <v>0</v>
      </c>
      <c r="AE15" s="266">
        <v>2595005.2799999998</v>
      </c>
      <c r="AF15" s="269">
        <v>1</v>
      </c>
      <c r="AG15" s="270">
        <v>0.999</v>
      </c>
      <c r="AH15" s="271">
        <v>2592410.2697610357</v>
      </c>
      <c r="AI15" s="272">
        <v>5.5747343458180901E-2</v>
      </c>
      <c r="AJ15" s="271">
        <v>967.3</v>
      </c>
      <c r="AK15" s="271">
        <v>2593377.5699999998</v>
      </c>
    </row>
    <row r="16" spans="1:37" x14ac:dyDescent="0.25">
      <c r="A16" s="5">
        <v>4</v>
      </c>
      <c r="B16" s="5">
        <v>71</v>
      </c>
      <c r="C16" s="11" t="s">
        <v>15</v>
      </c>
      <c r="D16" s="263">
        <v>33</v>
      </c>
      <c r="E16" s="263">
        <v>21</v>
      </c>
      <c r="F16" s="241">
        <v>64</v>
      </c>
      <c r="G16" s="241">
        <v>0</v>
      </c>
      <c r="H16" s="241">
        <v>0</v>
      </c>
      <c r="I16" s="241">
        <v>64</v>
      </c>
      <c r="J16" s="264">
        <v>81.5</v>
      </c>
      <c r="K16" s="242">
        <v>16475</v>
      </c>
      <c r="L16" s="242">
        <v>16424</v>
      </c>
      <c r="M16" s="242">
        <v>16396</v>
      </c>
      <c r="N16" s="242">
        <v>16364</v>
      </c>
      <c r="O16" s="242">
        <v>16335</v>
      </c>
      <c r="P16" s="242">
        <v>16324</v>
      </c>
      <c r="Q16" s="242">
        <v>16323</v>
      </c>
      <c r="R16" s="242">
        <v>16310</v>
      </c>
      <c r="S16" s="242">
        <v>16285</v>
      </c>
      <c r="T16" s="242">
        <v>16239</v>
      </c>
      <c r="U16" s="242">
        <v>16179</v>
      </c>
      <c r="V16" s="242">
        <v>16134</v>
      </c>
      <c r="W16" s="241">
        <v>16316</v>
      </c>
      <c r="X16" s="241">
        <v>16316</v>
      </c>
      <c r="Y16" s="265"/>
      <c r="Z16" s="266">
        <v>25.78</v>
      </c>
      <c r="AA16" s="267">
        <v>420594.57</v>
      </c>
      <c r="AB16" s="267">
        <v>10422.75</v>
      </c>
      <c r="AC16" s="267">
        <v>849453.99</v>
      </c>
      <c r="AD16" s="268">
        <v>0</v>
      </c>
      <c r="AE16" s="266">
        <v>1270048.56</v>
      </c>
      <c r="AF16" s="269">
        <v>1</v>
      </c>
      <c r="AG16" s="270">
        <v>0.999</v>
      </c>
      <c r="AH16" s="271">
        <v>1268778.5071937738</v>
      </c>
      <c r="AI16" s="272">
        <v>2.7283887908455699E-2</v>
      </c>
      <c r="AJ16" s="271">
        <v>473.42</v>
      </c>
      <c r="AK16" s="271">
        <v>1269251.93</v>
      </c>
    </row>
    <row r="17" spans="1:37" x14ac:dyDescent="0.25">
      <c r="A17" s="5">
        <v>5</v>
      </c>
      <c r="B17" s="5">
        <v>103</v>
      </c>
      <c r="C17" s="11" t="s">
        <v>16</v>
      </c>
      <c r="D17" s="263">
        <v>33</v>
      </c>
      <c r="E17" s="263">
        <v>25</v>
      </c>
      <c r="F17" s="241">
        <v>76</v>
      </c>
      <c r="G17" s="241">
        <v>0</v>
      </c>
      <c r="H17" s="241">
        <v>0</v>
      </c>
      <c r="I17" s="241">
        <v>76</v>
      </c>
      <c r="J17" s="264">
        <v>78.5</v>
      </c>
      <c r="K17" s="242">
        <v>34332</v>
      </c>
      <c r="L17" s="242">
        <v>34258</v>
      </c>
      <c r="M17" s="242">
        <v>34166</v>
      </c>
      <c r="N17" s="242">
        <v>34110</v>
      </c>
      <c r="O17" s="242">
        <v>34041</v>
      </c>
      <c r="P17" s="242">
        <v>33982</v>
      </c>
      <c r="Q17" s="242">
        <v>33957</v>
      </c>
      <c r="R17" s="242">
        <v>33912</v>
      </c>
      <c r="S17" s="242">
        <v>33848</v>
      </c>
      <c r="T17" s="242">
        <v>33727</v>
      </c>
      <c r="U17" s="242">
        <v>33547</v>
      </c>
      <c r="V17" s="242">
        <v>33451</v>
      </c>
      <c r="W17" s="241">
        <v>33944</v>
      </c>
      <c r="X17" s="241">
        <v>33944</v>
      </c>
      <c r="Y17" s="265"/>
      <c r="Z17" s="266">
        <v>25.78</v>
      </c>
      <c r="AA17" s="267">
        <v>875009.93</v>
      </c>
      <c r="AB17" s="267">
        <v>10422.75</v>
      </c>
      <c r="AC17" s="267">
        <v>818185.74</v>
      </c>
      <c r="AD17" s="268">
        <v>0</v>
      </c>
      <c r="AE17" s="266">
        <v>1693195.67</v>
      </c>
      <c r="AF17" s="269">
        <v>1</v>
      </c>
      <c r="AG17" s="270">
        <v>0.999</v>
      </c>
      <c r="AH17" s="271">
        <v>1691502.4766892947</v>
      </c>
      <c r="AI17" s="272">
        <v>3.6374169099806099E-2</v>
      </c>
      <c r="AJ17" s="271">
        <v>631.14</v>
      </c>
      <c r="AK17" s="271">
        <v>1692133.62</v>
      </c>
    </row>
    <row r="18" spans="1:37" x14ac:dyDescent="0.25">
      <c r="A18" s="5">
        <v>6</v>
      </c>
      <c r="B18" s="5">
        <v>73</v>
      </c>
      <c r="C18" s="11" t="s">
        <v>17</v>
      </c>
      <c r="D18" s="263">
        <v>32</v>
      </c>
      <c r="E18" s="263">
        <v>16</v>
      </c>
      <c r="F18" s="241">
        <v>50</v>
      </c>
      <c r="G18" s="241">
        <v>0</v>
      </c>
      <c r="H18" s="241">
        <v>50</v>
      </c>
      <c r="I18" s="241">
        <v>0</v>
      </c>
      <c r="J18" s="264">
        <v>0</v>
      </c>
      <c r="K18" s="242">
        <v>10422</v>
      </c>
      <c r="L18" s="242">
        <v>10387</v>
      </c>
      <c r="M18" s="242">
        <v>10343</v>
      </c>
      <c r="N18" s="242">
        <v>10311</v>
      </c>
      <c r="O18" s="242">
        <v>10290</v>
      </c>
      <c r="P18" s="242">
        <v>10277</v>
      </c>
      <c r="Q18" s="242">
        <v>10261</v>
      </c>
      <c r="R18" s="242">
        <v>10236</v>
      </c>
      <c r="S18" s="242">
        <v>10213</v>
      </c>
      <c r="T18" s="242">
        <v>10184</v>
      </c>
      <c r="U18" s="242">
        <v>10139</v>
      </c>
      <c r="V18" s="242">
        <v>10097</v>
      </c>
      <c r="W18" s="241">
        <v>10263</v>
      </c>
      <c r="X18" s="241">
        <v>10263</v>
      </c>
      <c r="Y18" s="265"/>
      <c r="Z18" s="266">
        <v>25.78</v>
      </c>
      <c r="AA18" s="267">
        <v>264560.07</v>
      </c>
      <c r="AB18" s="267">
        <v>10422.75</v>
      </c>
      <c r="AC18" s="267">
        <v>0</v>
      </c>
      <c r="AD18" s="268">
        <v>0</v>
      </c>
      <c r="AE18" s="266">
        <v>264560.07</v>
      </c>
      <c r="AF18" s="269">
        <v>1</v>
      </c>
      <c r="AG18" s="270">
        <v>0.999</v>
      </c>
      <c r="AH18" s="271">
        <v>264295.506634216</v>
      </c>
      <c r="AI18" s="272">
        <v>5.6834261747272397E-3</v>
      </c>
      <c r="AJ18" s="271">
        <v>98.62</v>
      </c>
      <c r="AK18" s="271">
        <v>264394.13</v>
      </c>
    </row>
    <row r="19" spans="1:37" x14ac:dyDescent="0.25">
      <c r="A19" s="5">
        <v>7</v>
      </c>
      <c r="B19" s="5">
        <v>232</v>
      </c>
      <c r="C19" s="26" t="s">
        <v>49</v>
      </c>
      <c r="D19" s="263">
        <v>33</v>
      </c>
      <c r="E19" s="263">
        <v>18</v>
      </c>
      <c r="F19" s="241">
        <v>55</v>
      </c>
      <c r="G19" s="241">
        <v>0</v>
      </c>
      <c r="H19" s="241">
        <v>55</v>
      </c>
      <c r="I19" s="241">
        <v>0</v>
      </c>
      <c r="J19" s="264">
        <v>0</v>
      </c>
      <c r="K19" s="242">
        <v>27427</v>
      </c>
      <c r="L19" s="242">
        <v>27507</v>
      </c>
      <c r="M19" s="242">
        <v>27629</v>
      </c>
      <c r="N19" s="242">
        <v>27738</v>
      </c>
      <c r="O19" s="242">
        <v>27847</v>
      </c>
      <c r="P19" s="242">
        <v>27951</v>
      </c>
      <c r="Q19" s="242">
        <v>28014</v>
      </c>
      <c r="R19" s="242">
        <v>28059</v>
      </c>
      <c r="S19" s="242">
        <v>28132</v>
      </c>
      <c r="T19" s="242">
        <v>28217</v>
      </c>
      <c r="U19" s="242">
        <v>28275</v>
      </c>
      <c r="V19" s="242">
        <v>28338</v>
      </c>
      <c r="W19" s="241">
        <v>27928</v>
      </c>
      <c r="X19" s="241">
        <v>27928</v>
      </c>
      <c r="Y19" s="265"/>
      <c r="Z19" s="266">
        <v>25.78</v>
      </c>
      <c r="AA19" s="267">
        <v>719929.22</v>
      </c>
      <c r="AB19" s="267">
        <v>10422.75</v>
      </c>
      <c r="AC19" s="267">
        <v>0</v>
      </c>
      <c r="AD19" s="268">
        <v>0</v>
      </c>
      <c r="AE19" s="266">
        <v>719929.22</v>
      </c>
      <c r="AF19" s="269">
        <v>1</v>
      </c>
      <c r="AG19" s="270">
        <v>0.999</v>
      </c>
      <c r="AH19" s="271">
        <v>719209.28668814024</v>
      </c>
      <c r="AI19" s="272">
        <v>1.5465918952331899E-2</v>
      </c>
      <c r="AJ19" s="271">
        <v>268.36</v>
      </c>
      <c r="AK19" s="271">
        <v>719477.65</v>
      </c>
    </row>
    <row r="20" spans="1:37" x14ac:dyDescent="0.25">
      <c r="A20" s="5">
        <v>8</v>
      </c>
      <c r="B20" s="5">
        <v>35</v>
      </c>
      <c r="C20" s="26" t="s">
        <v>31</v>
      </c>
      <c r="D20" s="263">
        <v>30</v>
      </c>
      <c r="E20" s="263">
        <v>16</v>
      </c>
      <c r="F20" s="241">
        <v>53</v>
      </c>
      <c r="G20" s="241">
        <v>0</v>
      </c>
      <c r="H20" s="241">
        <v>53</v>
      </c>
      <c r="I20" s="241">
        <v>0</v>
      </c>
      <c r="J20" s="264">
        <v>0</v>
      </c>
      <c r="K20" s="242">
        <v>49893</v>
      </c>
      <c r="L20" s="242">
        <v>49641</v>
      </c>
      <c r="M20" s="242">
        <v>49496</v>
      </c>
      <c r="N20" s="242">
        <v>49447</v>
      </c>
      <c r="O20" s="242">
        <v>49364</v>
      </c>
      <c r="P20" s="242">
        <v>49272</v>
      </c>
      <c r="Q20" s="242">
        <v>49201</v>
      </c>
      <c r="R20" s="242">
        <v>48916</v>
      </c>
      <c r="S20" s="242">
        <v>48560</v>
      </c>
      <c r="T20" s="242">
        <v>49453</v>
      </c>
      <c r="U20" s="242">
        <v>50915</v>
      </c>
      <c r="V20" s="242">
        <v>51700</v>
      </c>
      <c r="W20" s="241">
        <v>49655</v>
      </c>
      <c r="X20" s="241">
        <v>49655</v>
      </c>
      <c r="Y20" s="265"/>
      <c r="Z20" s="266">
        <v>25.78</v>
      </c>
      <c r="AA20" s="267">
        <v>1280008.78</v>
      </c>
      <c r="AB20" s="267">
        <v>10422.75</v>
      </c>
      <c r="AC20" s="267">
        <v>0</v>
      </c>
      <c r="AD20" s="268">
        <v>0</v>
      </c>
      <c r="AE20" s="266">
        <v>1280008.78</v>
      </c>
      <c r="AF20" s="269">
        <v>1</v>
      </c>
      <c r="AG20" s="270">
        <v>0</v>
      </c>
      <c r="AH20" s="271">
        <v>1280008.7802819866</v>
      </c>
      <c r="AI20" s="272">
        <v>2.75253843638124E-2</v>
      </c>
      <c r="AJ20" s="271">
        <v>477.61</v>
      </c>
      <c r="AK20" s="271">
        <v>1280486.3899999999</v>
      </c>
    </row>
    <row r="21" spans="1:37" ht="18" customHeight="1" x14ac:dyDescent="0.25">
      <c r="A21" s="5">
        <v>9</v>
      </c>
      <c r="B21" s="5">
        <v>275</v>
      </c>
      <c r="C21" s="11" t="s">
        <v>19</v>
      </c>
      <c r="D21" s="263">
        <v>33</v>
      </c>
      <c r="E21" s="263">
        <v>19</v>
      </c>
      <c r="F21" s="241">
        <v>58</v>
      </c>
      <c r="G21" s="241">
        <v>0</v>
      </c>
      <c r="H21" s="241">
        <v>58</v>
      </c>
      <c r="I21" s="241">
        <v>0</v>
      </c>
      <c r="J21" s="264">
        <v>0</v>
      </c>
      <c r="K21" s="242">
        <v>4410</v>
      </c>
      <c r="L21" s="242">
        <v>4403</v>
      </c>
      <c r="M21" s="242">
        <v>4400</v>
      </c>
      <c r="N21" s="242">
        <v>4394</v>
      </c>
      <c r="O21" s="242">
        <v>4393</v>
      </c>
      <c r="P21" s="242">
        <v>4395</v>
      </c>
      <c r="Q21" s="242">
        <v>4402</v>
      </c>
      <c r="R21" s="242">
        <v>4408</v>
      </c>
      <c r="S21" s="242">
        <v>4409</v>
      </c>
      <c r="T21" s="242">
        <v>4411</v>
      </c>
      <c r="U21" s="242">
        <v>4411</v>
      </c>
      <c r="V21" s="242">
        <v>4413</v>
      </c>
      <c r="W21" s="241">
        <v>4404</v>
      </c>
      <c r="X21" s="241">
        <v>4404</v>
      </c>
      <c r="Y21" s="265"/>
      <c r="Z21" s="266">
        <v>25.78</v>
      </c>
      <c r="AA21" s="267">
        <v>113526.51</v>
      </c>
      <c r="AB21" s="267">
        <v>10422.75</v>
      </c>
      <c r="AC21" s="267">
        <v>0</v>
      </c>
      <c r="AD21" s="268">
        <v>0</v>
      </c>
      <c r="AE21" s="266">
        <v>113526.51</v>
      </c>
      <c r="AF21" s="269">
        <v>1</v>
      </c>
      <c r="AG21" s="270">
        <v>0</v>
      </c>
      <c r="AH21" s="271">
        <v>113526.50626043438</v>
      </c>
      <c r="AI21" s="272">
        <v>2.4412806915361999E-3</v>
      </c>
      <c r="AJ21" s="271">
        <v>42.36</v>
      </c>
      <c r="AK21" s="271">
        <v>113568.87</v>
      </c>
    </row>
    <row r="22" spans="1:37" x14ac:dyDescent="0.25">
      <c r="A22" s="5">
        <v>10</v>
      </c>
      <c r="B22" s="5">
        <v>49</v>
      </c>
      <c r="C22" s="26" t="s">
        <v>28</v>
      </c>
      <c r="D22" s="263">
        <v>25</v>
      </c>
      <c r="E22" s="263">
        <v>20</v>
      </c>
      <c r="F22" s="241">
        <v>80</v>
      </c>
      <c r="G22" s="241">
        <v>0</v>
      </c>
      <c r="H22" s="241">
        <v>0</v>
      </c>
      <c r="I22" s="241">
        <v>80</v>
      </c>
      <c r="J22" s="264">
        <v>57.5</v>
      </c>
      <c r="K22" s="242">
        <v>27674</v>
      </c>
      <c r="L22" s="242">
        <v>27593</v>
      </c>
      <c r="M22" s="242">
        <v>27577</v>
      </c>
      <c r="N22" s="242">
        <v>27546</v>
      </c>
      <c r="O22" s="242">
        <v>27526</v>
      </c>
      <c r="P22" s="242">
        <v>27510</v>
      </c>
      <c r="Q22" s="242">
        <v>27492</v>
      </c>
      <c r="R22" s="242">
        <v>27468</v>
      </c>
      <c r="S22" s="242">
        <v>27439</v>
      </c>
      <c r="T22" s="242">
        <v>27410</v>
      </c>
      <c r="U22" s="242">
        <v>27347</v>
      </c>
      <c r="V22" s="242">
        <v>27299</v>
      </c>
      <c r="W22" s="241">
        <v>27490</v>
      </c>
      <c r="X22" s="241">
        <v>27490</v>
      </c>
      <c r="Y22" s="265"/>
      <c r="Z22" s="266">
        <v>25.78</v>
      </c>
      <c r="AA22" s="267">
        <v>708638.43</v>
      </c>
      <c r="AB22" s="267">
        <v>10422.75</v>
      </c>
      <c r="AC22" s="267">
        <v>599308.03</v>
      </c>
      <c r="AD22" s="268">
        <v>0</v>
      </c>
      <c r="AE22" s="266">
        <v>1307946.46</v>
      </c>
      <c r="AF22" s="269">
        <v>1</v>
      </c>
      <c r="AG22" s="270">
        <v>0</v>
      </c>
      <c r="AH22" s="271">
        <v>1307946.4609632525</v>
      </c>
      <c r="AI22" s="272">
        <v>2.81261578982064E-2</v>
      </c>
      <c r="AJ22" s="271">
        <v>488.03</v>
      </c>
      <c r="AK22" s="271">
        <v>1308434.49</v>
      </c>
    </row>
    <row r="23" spans="1:37" x14ac:dyDescent="0.25">
      <c r="A23" s="5">
        <v>12</v>
      </c>
      <c r="B23" s="5">
        <v>10</v>
      </c>
      <c r="C23" s="26" t="s">
        <v>37</v>
      </c>
      <c r="D23" s="263">
        <v>25</v>
      </c>
      <c r="E23" s="263">
        <v>18</v>
      </c>
      <c r="F23" s="241">
        <v>72</v>
      </c>
      <c r="G23" s="241">
        <v>0</v>
      </c>
      <c r="H23" s="241">
        <v>0</v>
      </c>
      <c r="I23" s="241">
        <v>72</v>
      </c>
      <c r="J23" s="264">
        <v>62.5</v>
      </c>
      <c r="K23" s="242">
        <v>91787</v>
      </c>
      <c r="L23" s="242">
        <v>91623</v>
      </c>
      <c r="M23" s="242">
        <v>91711</v>
      </c>
      <c r="N23" s="242">
        <v>91705</v>
      </c>
      <c r="O23" s="242">
        <v>91741</v>
      </c>
      <c r="P23" s="242">
        <v>91811</v>
      </c>
      <c r="Q23" s="242">
        <v>91873</v>
      </c>
      <c r="R23" s="242">
        <v>91896</v>
      </c>
      <c r="S23" s="242">
        <v>91875</v>
      </c>
      <c r="T23" s="242">
        <v>91907</v>
      </c>
      <c r="U23" s="242">
        <v>91849</v>
      </c>
      <c r="V23" s="242">
        <v>91807</v>
      </c>
      <c r="W23" s="241">
        <v>91799</v>
      </c>
      <c r="X23" s="241">
        <v>91799</v>
      </c>
      <c r="Y23" s="265"/>
      <c r="Z23" s="266">
        <v>25.78</v>
      </c>
      <c r="AA23" s="267">
        <v>2366398.67</v>
      </c>
      <c r="AB23" s="267">
        <v>10422.75</v>
      </c>
      <c r="AC23" s="267">
        <v>651421.77</v>
      </c>
      <c r="AD23" s="268">
        <v>0</v>
      </c>
      <c r="AE23" s="266">
        <v>3017820.44</v>
      </c>
      <c r="AF23" s="269">
        <v>1</v>
      </c>
      <c r="AG23" s="270">
        <v>0</v>
      </c>
      <c r="AH23" s="271">
        <v>3017820.4412313681</v>
      </c>
      <c r="AI23" s="272">
        <v>6.4895388895351E-2</v>
      </c>
      <c r="AJ23" s="271">
        <v>1126.03</v>
      </c>
      <c r="AK23" s="271">
        <v>3018946.47</v>
      </c>
    </row>
    <row r="24" spans="1:37" x14ac:dyDescent="0.25">
      <c r="A24" s="5">
        <v>13</v>
      </c>
      <c r="B24" s="5">
        <v>4</v>
      </c>
      <c r="C24" s="26" t="s">
        <v>35</v>
      </c>
      <c r="D24" s="263">
        <v>25</v>
      </c>
      <c r="E24" s="263">
        <v>19</v>
      </c>
      <c r="F24" s="241">
        <v>76</v>
      </c>
      <c r="G24" s="241">
        <v>0</v>
      </c>
      <c r="H24" s="241">
        <v>0</v>
      </c>
      <c r="I24" s="241">
        <v>76</v>
      </c>
      <c r="J24" s="264">
        <v>61</v>
      </c>
      <c r="K24" s="242">
        <v>54885</v>
      </c>
      <c r="L24" s="242">
        <v>54786</v>
      </c>
      <c r="M24" s="242">
        <v>54827</v>
      </c>
      <c r="N24" s="242">
        <v>54840</v>
      </c>
      <c r="O24" s="242">
        <v>54829</v>
      </c>
      <c r="P24" s="242">
        <v>54835</v>
      </c>
      <c r="Q24" s="242">
        <v>54857</v>
      </c>
      <c r="R24" s="242">
        <v>54844</v>
      </c>
      <c r="S24" s="242">
        <v>54780</v>
      </c>
      <c r="T24" s="242">
        <v>54740</v>
      </c>
      <c r="U24" s="242">
        <v>54662</v>
      </c>
      <c r="V24" s="242">
        <v>54607</v>
      </c>
      <c r="W24" s="241">
        <v>54791</v>
      </c>
      <c r="X24" s="241">
        <v>54791</v>
      </c>
      <c r="Y24" s="265"/>
      <c r="Z24" s="266">
        <v>25.78</v>
      </c>
      <c r="AA24" s="267">
        <v>1412404.81</v>
      </c>
      <c r="AB24" s="267">
        <v>10422.75</v>
      </c>
      <c r="AC24" s="267">
        <v>635787.65</v>
      </c>
      <c r="AD24" s="268">
        <v>0</v>
      </c>
      <c r="AE24" s="266">
        <v>2048192.46</v>
      </c>
      <c r="AF24" s="269">
        <v>1</v>
      </c>
      <c r="AG24" s="270">
        <v>0.999</v>
      </c>
      <c r="AH24" s="271">
        <v>2046144.2698667441</v>
      </c>
      <c r="AI24" s="272">
        <v>4.4000407153056399E-2</v>
      </c>
      <c r="AJ24" s="271">
        <v>763.47</v>
      </c>
      <c r="AK24" s="271">
        <v>2046907.74</v>
      </c>
    </row>
    <row r="25" spans="1:37" x14ac:dyDescent="0.25">
      <c r="A25" s="5">
        <v>14</v>
      </c>
      <c r="B25" s="5">
        <v>13</v>
      </c>
      <c r="C25" s="26" t="s">
        <v>62</v>
      </c>
      <c r="D25" s="263">
        <v>31</v>
      </c>
      <c r="E25" s="263">
        <v>15</v>
      </c>
      <c r="F25" s="241">
        <v>48</v>
      </c>
      <c r="G25" s="241">
        <v>0</v>
      </c>
      <c r="H25" s="241">
        <v>48</v>
      </c>
      <c r="I25" s="241">
        <v>0</v>
      </c>
      <c r="J25" s="264">
        <v>0</v>
      </c>
      <c r="K25" s="242">
        <v>23697</v>
      </c>
      <c r="L25" s="242">
        <v>23716</v>
      </c>
      <c r="M25" s="242">
        <v>23770</v>
      </c>
      <c r="N25" s="242">
        <v>23794</v>
      </c>
      <c r="O25" s="242">
        <v>23807</v>
      </c>
      <c r="P25" s="242">
        <v>23831</v>
      </c>
      <c r="Q25" s="242">
        <v>23850</v>
      </c>
      <c r="R25" s="242">
        <v>23855</v>
      </c>
      <c r="S25" s="242">
        <v>23867</v>
      </c>
      <c r="T25" s="242">
        <v>23889</v>
      </c>
      <c r="U25" s="242">
        <v>23883</v>
      </c>
      <c r="V25" s="242">
        <v>23873</v>
      </c>
      <c r="W25" s="241">
        <v>23819</v>
      </c>
      <c r="X25" s="241">
        <v>23819</v>
      </c>
      <c r="Y25" s="265"/>
      <c r="Z25" s="266">
        <v>25.78</v>
      </c>
      <c r="AA25" s="267">
        <v>614007.23</v>
      </c>
      <c r="AB25" s="267">
        <v>10422.75</v>
      </c>
      <c r="AC25" s="267">
        <v>0</v>
      </c>
      <c r="AD25" s="268">
        <v>0</v>
      </c>
      <c r="AE25" s="266">
        <v>614007.23</v>
      </c>
      <c r="AF25" s="269">
        <v>1</v>
      </c>
      <c r="AG25" s="270">
        <v>0</v>
      </c>
      <c r="AH25" s="271">
        <v>614007.23265605967</v>
      </c>
      <c r="AI25" s="272">
        <v>1.3203647772865699E-2</v>
      </c>
      <c r="AJ25" s="271">
        <v>229.1</v>
      </c>
      <c r="AK25" s="271">
        <v>614236.32999999996</v>
      </c>
    </row>
    <row r="26" spans="1:37" x14ac:dyDescent="0.25">
      <c r="A26" s="5">
        <v>15</v>
      </c>
      <c r="B26" s="5">
        <v>231</v>
      </c>
      <c r="C26" s="26" t="s">
        <v>29</v>
      </c>
      <c r="D26" s="263">
        <v>33</v>
      </c>
      <c r="E26" s="263">
        <v>21</v>
      </c>
      <c r="F26" s="241">
        <v>64</v>
      </c>
      <c r="G26" s="241">
        <v>0</v>
      </c>
      <c r="H26" s="241">
        <v>0</v>
      </c>
      <c r="I26" s="241">
        <v>64</v>
      </c>
      <c r="J26" s="264">
        <v>84</v>
      </c>
      <c r="K26" s="242">
        <v>31500</v>
      </c>
      <c r="L26" s="242">
        <v>31434</v>
      </c>
      <c r="M26" s="242">
        <v>31397</v>
      </c>
      <c r="N26" s="242">
        <v>31360</v>
      </c>
      <c r="O26" s="242">
        <v>31364</v>
      </c>
      <c r="P26" s="242">
        <v>31380</v>
      </c>
      <c r="Q26" s="242">
        <v>31370</v>
      </c>
      <c r="R26" s="242">
        <v>31361</v>
      </c>
      <c r="S26" s="242">
        <v>31358</v>
      </c>
      <c r="T26" s="242">
        <v>31349</v>
      </c>
      <c r="U26" s="242">
        <v>31293</v>
      </c>
      <c r="V26" s="242">
        <v>31223</v>
      </c>
      <c r="W26" s="241">
        <v>31366</v>
      </c>
      <c r="X26" s="241">
        <v>31366</v>
      </c>
      <c r="Y26" s="265"/>
      <c r="Z26" s="266">
        <v>25.78</v>
      </c>
      <c r="AA26" s="267">
        <v>808554.13</v>
      </c>
      <c r="AB26" s="267">
        <v>10422.75</v>
      </c>
      <c r="AC26" s="267">
        <v>875510.86</v>
      </c>
      <c r="AD26" s="268">
        <v>0</v>
      </c>
      <c r="AE26" s="266">
        <v>1684064.99</v>
      </c>
      <c r="AF26" s="269">
        <v>1</v>
      </c>
      <c r="AG26" s="270">
        <v>0</v>
      </c>
      <c r="AH26" s="271">
        <v>1684064.9904041081</v>
      </c>
      <c r="AI26" s="272">
        <v>3.6214232955731201E-2</v>
      </c>
      <c r="AJ26" s="271">
        <v>628.37</v>
      </c>
      <c r="AK26" s="271">
        <v>1684693.36</v>
      </c>
    </row>
    <row r="27" spans="1:37" x14ac:dyDescent="0.25">
      <c r="A27" s="5">
        <v>16</v>
      </c>
      <c r="B27" s="5">
        <v>115</v>
      </c>
      <c r="C27" s="26" t="s">
        <v>22</v>
      </c>
      <c r="D27" s="263">
        <v>33</v>
      </c>
      <c r="E27" s="263">
        <v>18</v>
      </c>
      <c r="F27" s="241">
        <v>55</v>
      </c>
      <c r="G27" s="241">
        <v>0</v>
      </c>
      <c r="H27" s="241">
        <v>55</v>
      </c>
      <c r="I27" s="241">
        <v>0</v>
      </c>
      <c r="J27" s="264">
        <v>0</v>
      </c>
      <c r="K27" s="242">
        <v>33444</v>
      </c>
      <c r="L27" s="242">
        <v>33369</v>
      </c>
      <c r="M27" s="242">
        <v>33293</v>
      </c>
      <c r="N27" s="242">
        <v>33229</v>
      </c>
      <c r="O27" s="242">
        <v>33184</v>
      </c>
      <c r="P27" s="242">
        <v>33143</v>
      </c>
      <c r="Q27" s="242">
        <v>33114</v>
      </c>
      <c r="R27" s="242">
        <v>33092</v>
      </c>
      <c r="S27" s="242">
        <v>33028</v>
      </c>
      <c r="T27" s="242">
        <v>32913</v>
      </c>
      <c r="U27" s="242">
        <v>32683</v>
      </c>
      <c r="V27" s="242">
        <v>32493</v>
      </c>
      <c r="W27" s="241">
        <v>33082</v>
      </c>
      <c r="X27" s="241">
        <v>33082</v>
      </c>
      <c r="Y27" s="265"/>
      <c r="Z27" s="266">
        <v>25.78</v>
      </c>
      <c r="AA27" s="267">
        <v>852789.26</v>
      </c>
      <c r="AB27" s="267">
        <v>10422.75</v>
      </c>
      <c r="AC27" s="267">
        <v>0</v>
      </c>
      <c r="AD27" s="268">
        <v>0</v>
      </c>
      <c r="AE27" s="266">
        <v>852789.26</v>
      </c>
      <c r="AF27" s="269">
        <v>1</v>
      </c>
      <c r="AG27" s="270">
        <v>0.999</v>
      </c>
      <c r="AH27" s="271">
        <v>851936.4659917308</v>
      </c>
      <c r="AI27" s="272">
        <v>1.8320092050309499E-2</v>
      </c>
      <c r="AJ27" s="271">
        <v>317.88</v>
      </c>
      <c r="AK27" s="271">
        <v>852254.35</v>
      </c>
    </row>
    <row r="28" spans="1:37" x14ac:dyDescent="0.25">
      <c r="A28" s="5">
        <v>17</v>
      </c>
      <c r="B28" s="5">
        <v>83</v>
      </c>
      <c r="C28" s="26" t="s">
        <v>30</v>
      </c>
      <c r="D28" s="263">
        <v>33</v>
      </c>
      <c r="E28" s="263">
        <v>21</v>
      </c>
      <c r="F28" s="241">
        <v>64</v>
      </c>
      <c r="G28" s="241">
        <v>0</v>
      </c>
      <c r="H28" s="241">
        <v>0</v>
      </c>
      <c r="I28" s="241">
        <v>64</v>
      </c>
      <c r="J28" s="264">
        <v>72.5</v>
      </c>
      <c r="K28" s="242">
        <v>31178</v>
      </c>
      <c r="L28" s="242">
        <v>31160</v>
      </c>
      <c r="M28" s="242">
        <v>31179</v>
      </c>
      <c r="N28" s="242">
        <v>31182</v>
      </c>
      <c r="O28" s="242">
        <v>31207</v>
      </c>
      <c r="P28" s="242">
        <v>31242</v>
      </c>
      <c r="Q28" s="242">
        <v>31255</v>
      </c>
      <c r="R28" s="242">
        <v>31287</v>
      </c>
      <c r="S28" s="242">
        <v>31343</v>
      </c>
      <c r="T28" s="242">
        <v>31388</v>
      </c>
      <c r="U28" s="242">
        <v>31381</v>
      </c>
      <c r="V28" s="242">
        <v>31382</v>
      </c>
      <c r="W28" s="241">
        <v>31265</v>
      </c>
      <c r="X28" s="241">
        <v>31265</v>
      </c>
      <c r="Y28" s="265"/>
      <c r="Z28" s="266">
        <v>25.78</v>
      </c>
      <c r="AA28" s="267">
        <v>805950.55</v>
      </c>
      <c r="AB28" s="267">
        <v>10422.75</v>
      </c>
      <c r="AC28" s="267">
        <v>755649.25</v>
      </c>
      <c r="AD28" s="268">
        <v>0</v>
      </c>
      <c r="AE28" s="266">
        <v>1561599.8</v>
      </c>
      <c r="AF28" s="269">
        <v>1</v>
      </c>
      <c r="AG28" s="270">
        <v>0</v>
      </c>
      <c r="AH28" s="271">
        <v>1561599.8022731205</v>
      </c>
      <c r="AI28" s="272">
        <v>3.3580734321644101E-2</v>
      </c>
      <c r="AJ28" s="271">
        <v>582.66999999999996</v>
      </c>
      <c r="AK28" s="271">
        <v>1562182.47</v>
      </c>
    </row>
    <row r="29" spans="1:37" x14ac:dyDescent="0.25">
      <c r="A29" s="5">
        <v>18</v>
      </c>
      <c r="B29" s="5">
        <v>87</v>
      </c>
      <c r="C29" s="26" t="s">
        <v>25</v>
      </c>
      <c r="D29" s="263">
        <v>33</v>
      </c>
      <c r="E29" s="263">
        <v>21</v>
      </c>
      <c r="F29" s="241">
        <v>64</v>
      </c>
      <c r="G29" s="241">
        <v>0</v>
      </c>
      <c r="H29" s="241">
        <v>0</v>
      </c>
      <c r="I29" s="241">
        <v>64</v>
      </c>
      <c r="J29" s="264">
        <v>61.5</v>
      </c>
      <c r="K29" s="242">
        <v>16123</v>
      </c>
      <c r="L29" s="242">
        <v>16082</v>
      </c>
      <c r="M29" s="242">
        <v>16055</v>
      </c>
      <c r="N29" s="242">
        <v>16042</v>
      </c>
      <c r="O29" s="242">
        <v>16021</v>
      </c>
      <c r="P29" s="242">
        <v>16009</v>
      </c>
      <c r="Q29" s="242">
        <v>16000</v>
      </c>
      <c r="R29" s="242">
        <v>15971</v>
      </c>
      <c r="S29" s="242">
        <v>15940</v>
      </c>
      <c r="T29" s="242">
        <v>15914</v>
      </c>
      <c r="U29" s="242">
        <v>15857</v>
      </c>
      <c r="V29" s="242">
        <v>15808</v>
      </c>
      <c r="W29" s="241">
        <v>15985</v>
      </c>
      <c r="X29" s="241">
        <v>15985</v>
      </c>
      <c r="Y29" s="265"/>
      <c r="Z29" s="266">
        <v>25.78</v>
      </c>
      <c r="AA29" s="267">
        <v>412062.04</v>
      </c>
      <c r="AB29" s="267">
        <v>10422.75</v>
      </c>
      <c r="AC29" s="267">
        <v>640999.02</v>
      </c>
      <c r="AD29" s="268">
        <v>0</v>
      </c>
      <c r="AE29" s="266">
        <v>1053061.06</v>
      </c>
      <c r="AF29" s="269">
        <v>1</v>
      </c>
      <c r="AG29" s="270">
        <v>0</v>
      </c>
      <c r="AH29" s="271">
        <v>1053061.0567562834</v>
      </c>
      <c r="AI29" s="272">
        <v>2.2645087121506799E-2</v>
      </c>
      <c r="AJ29" s="271">
        <v>392.93</v>
      </c>
      <c r="AK29" s="271">
        <v>1053453.99</v>
      </c>
    </row>
    <row r="30" spans="1:37" x14ac:dyDescent="0.25">
      <c r="A30" s="5">
        <v>19</v>
      </c>
      <c r="B30" s="5">
        <v>59</v>
      </c>
      <c r="C30" s="26" t="s">
        <v>10</v>
      </c>
      <c r="D30" s="263">
        <v>33</v>
      </c>
      <c r="E30" s="263">
        <v>22</v>
      </c>
      <c r="F30" s="241">
        <v>67</v>
      </c>
      <c r="G30" s="241">
        <v>0</v>
      </c>
      <c r="H30" s="241">
        <v>0</v>
      </c>
      <c r="I30" s="241">
        <v>67</v>
      </c>
      <c r="J30" s="264">
        <v>70.5</v>
      </c>
      <c r="K30" s="242">
        <v>31218</v>
      </c>
      <c r="L30" s="242">
        <v>31130</v>
      </c>
      <c r="M30" s="242">
        <v>31054</v>
      </c>
      <c r="N30" s="242">
        <v>30981</v>
      </c>
      <c r="O30" s="242">
        <v>30942</v>
      </c>
      <c r="P30" s="242">
        <v>30937</v>
      </c>
      <c r="Q30" s="242">
        <v>30904</v>
      </c>
      <c r="R30" s="242">
        <v>30856</v>
      </c>
      <c r="S30" s="242">
        <v>30792</v>
      </c>
      <c r="T30" s="242">
        <v>30722</v>
      </c>
      <c r="U30" s="242">
        <v>30627</v>
      </c>
      <c r="V30" s="242">
        <v>30541</v>
      </c>
      <c r="W30" s="241">
        <v>30892</v>
      </c>
      <c r="X30" s="241">
        <v>30892</v>
      </c>
      <c r="Y30" s="265"/>
      <c r="Z30" s="266">
        <v>25.78</v>
      </c>
      <c r="AA30" s="267">
        <v>796335.34</v>
      </c>
      <c r="AB30" s="267">
        <v>10422.75</v>
      </c>
      <c r="AC30" s="267">
        <v>734803.76</v>
      </c>
      <c r="AD30" s="268">
        <v>0</v>
      </c>
      <c r="AE30" s="266">
        <v>1531139.1</v>
      </c>
      <c r="AF30" s="269">
        <v>1</v>
      </c>
      <c r="AG30" s="270">
        <v>0</v>
      </c>
      <c r="AH30" s="271">
        <v>1531139.0951808081</v>
      </c>
      <c r="AI30" s="272">
        <v>3.2925705478385199E-2</v>
      </c>
      <c r="AJ30" s="271">
        <v>571.30999999999995</v>
      </c>
      <c r="AK30" s="271">
        <v>1531710.41</v>
      </c>
    </row>
    <row r="31" spans="1:37" x14ac:dyDescent="0.25">
      <c r="A31" s="5">
        <v>20</v>
      </c>
      <c r="B31" s="5">
        <v>63</v>
      </c>
      <c r="C31" s="26" t="s">
        <v>11</v>
      </c>
      <c r="D31" s="263">
        <v>33</v>
      </c>
      <c r="E31" s="263">
        <v>19</v>
      </c>
      <c r="F31" s="241">
        <v>58</v>
      </c>
      <c r="G31" s="241">
        <v>0</v>
      </c>
      <c r="H31" s="241">
        <v>58</v>
      </c>
      <c r="I31" s="241">
        <v>0</v>
      </c>
      <c r="J31" s="264">
        <v>0</v>
      </c>
      <c r="K31" s="242">
        <v>11626</v>
      </c>
      <c r="L31" s="242">
        <v>11604</v>
      </c>
      <c r="M31" s="242">
        <v>11563</v>
      </c>
      <c r="N31" s="242">
        <v>11523</v>
      </c>
      <c r="O31" s="242">
        <v>11506</v>
      </c>
      <c r="P31" s="242">
        <v>11500</v>
      </c>
      <c r="Q31" s="242">
        <v>11479</v>
      </c>
      <c r="R31" s="242">
        <v>11434</v>
      </c>
      <c r="S31" s="242">
        <v>11376</v>
      </c>
      <c r="T31" s="242">
        <v>11304</v>
      </c>
      <c r="U31" s="242">
        <v>11220</v>
      </c>
      <c r="V31" s="242">
        <v>11153</v>
      </c>
      <c r="W31" s="241">
        <v>11441</v>
      </c>
      <c r="X31" s="241">
        <v>11441</v>
      </c>
      <c r="Y31" s="265"/>
      <c r="Z31" s="266">
        <v>25.78</v>
      </c>
      <c r="AA31" s="267">
        <v>294926.59999999998</v>
      </c>
      <c r="AB31" s="267">
        <v>10422.75</v>
      </c>
      <c r="AC31" s="267">
        <v>0</v>
      </c>
      <c r="AD31" s="268">
        <v>0</v>
      </c>
      <c r="AE31" s="266">
        <v>294926.59999999998</v>
      </c>
      <c r="AF31" s="269">
        <v>1</v>
      </c>
      <c r="AG31" s="270">
        <v>0</v>
      </c>
      <c r="AH31" s="271">
        <v>294926.6026624954</v>
      </c>
      <c r="AI31" s="272">
        <v>6.3421190717224398E-3</v>
      </c>
      <c r="AJ31" s="271">
        <v>110.04</v>
      </c>
      <c r="AK31" s="271">
        <v>295036.64</v>
      </c>
    </row>
    <row r="32" spans="1:37" x14ac:dyDescent="0.25">
      <c r="A32" s="5">
        <v>21</v>
      </c>
      <c r="B32" s="5">
        <v>65</v>
      </c>
      <c r="C32" s="26" t="s">
        <v>12</v>
      </c>
      <c r="D32" s="263">
        <v>33</v>
      </c>
      <c r="E32" s="263">
        <v>16</v>
      </c>
      <c r="F32" s="241">
        <v>48</v>
      </c>
      <c r="G32" s="241">
        <v>0</v>
      </c>
      <c r="H32" s="241">
        <v>48</v>
      </c>
      <c r="I32" s="241">
        <v>0</v>
      </c>
      <c r="J32" s="264">
        <v>0</v>
      </c>
      <c r="K32" s="242">
        <v>12242</v>
      </c>
      <c r="L32" s="242">
        <v>12196</v>
      </c>
      <c r="M32" s="242">
        <v>12160</v>
      </c>
      <c r="N32" s="242">
        <v>12122</v>
      </c>
      <c r="O32" s="242">
        <v>12086</v>
      </c>
      <c r="P32" s="242">
        <v>12070</v>
      </c>
      <c r="Q32" s="242">
        <v>12060</v>
      </c>
      <c r="R32" s="242">
        <v>12022</v>
      </c>
      <c r="S32" s="242">
        <v>11982</v>
      </c>
      <c r="T32" s="242">
        <v>11933</v>
      </c>
      <c r="U32" s="242">
        <v>11855</v>
      </c>
      <c r="V32" s="242">
        <v>11805</v>
      </c>
      <c r="W32" s="241">
        <v>12044</v>
      </c>
      <c r="X32" s="241">
        <v>12044</v>
      </c>
      <c r="Y32" s="265"/>
      <c r="Z32" s="266">
        <v>25.78</v>
      </c>
      <c r="AA32" s="267">
        <v>310470.76</v>
      </c>
      <c r="AB32" s="267">
        <v>10422.75</v>
      </c>
      <c r="AC32" s="267">
        <v>0</v>
      </c>
      <c r="AD32" s="268">
        <v>0</v>
      </c>
      <c r="AE32" s="266">
        <v>310470.76</v>
      </c>
      <c r="AF32" s="269">
        <v>1</v>
      </c>
      <c r="AG32" s="270">
        <v>0.999</v>
      </c>
      <c r="AH32" s="271">
        <v>310160.29249756382</v>
      </c>
      <c r="AI32" s="272">
        <v>6.6697052371056101E-3</v>
      </c>
      <c r="AJ32" s="271">
        <v>115.73</v>
      </c>
      <c r="AK32" s="271">
        <v>310276.02</v>
      </c>
    </row>
    <row r="33" spans="1:37" x14ac:dyDescent="0.25">
      <c r="A33" s="5">
        <v>22</v>
      </c>
      <c r="B33" s="5">
        <v>67</v>
      </c>
      <c r="C33" s="26" t="s">
        <v>13</v>
      </c>
      <c r="D33" s="263">
        <v>33</v>
      </c>
      <c r="E33" s="263">
        <v>24</v>
      </c>
      <c r="F33" s="241">
        <v>73</v>
      </c>
      <c r="G33" s="241">
        <v>0</v>
      </c>
      <c r="H33" s="241">
        <v>0</v>
      </c>
      <c r="I33" s="241">
        <v>73</v>
      </c>
      <c r="J33" s="264">
        <v>90.5</v>
      </c>
      <c r="K33" s="242">
        <v>10980</v>
      </c>
      <c r="L33" s="242">
        <v>10939</v>
      </c>
      <c r="M33" s="242">
        <v>10901</v>
      </c>
      <c r="N33" s="242">
        <v>10871</v>
      </c>
      <c r="O33" s="242">
        <v>10845</v>
      </c>
      <c r="P33" s="242">
        <v>10826</v>
      </c>
      <c r="Q33" s="242">
        <v>10808</v>
      </c>
      <c r="R33" s="242">
        <v>10780</v>
      </c>
      <c r="S33" s="242">
        <v>10739</v>
      </c>
      <c r="T33" s="242">
        <v>10695</v>
      </c>
      <c r="U33" s="242">
        <v>10640</v>
      </c>
      <c r="V33" s="242">
        <v>10598</v>
      </c>
      <c r="W33" s="241">
        <v>10802</v>
      </c>
      <c r="X33" s="241">
        <v>10802</v>
      </c>
      <c r="Y33" s="265"/>
      <c r="Z33" s="266">
        <v>25.78</v>
      </c>
      <c r="AA33" s="267">
        <v>278454.43</v>
      </c>
      <c r="AB33" s="267">
        <v>10422.75</v>
      </c>
      <c r="AC33" s="267">
        <v>943258.72</v>
      </c>
      <c r="AD33" s="268">
        <v>0</v>
      </c>
      <c r="AE33" s="266">
        <v>1221713.1599999999</v>
      </c>
      <c r="AF33" s="269">
        <v>1</v>
      </c>
      <c r="AG33" s="270">
        <v>0</v>
      </c>
      <c r="AH33" s="271">
        <v>1221713.155403764</v>
      </c>
      <c r="AI33" s="272">
        <v>2.6271791805526801E-2</v>
      </c>
      <c r="AJ33" s="271">
        <v>455.85</v>
      </c>
      <c r="AK33" s="271">
        <v>1222169.01</v>
      </c>
    </row>
    <row r="34" spans="1:37" x14ac:dyDescent="0.25">
      <c r="A34" s="5">
        <v>23</v>
      </c>
      <c r="B34" s="5">
        <v>69</v>
      </c>
      <c r="C34" s="26" t="s">
        <v>14</v>
      </c>
      <c r="D34" s="263">
        <v>33</v>
      </c>
      <c r="E34" s="263">
        <v>19</v>
      </c>
      <c r="F34" s="241">
        <v>58</v>
      </c>
      <c r="G34" s="241">
        <v>0</v>
      </c>
      <c r="H34" s="241">
        <v>58</v>
      </c>
      <c r="I34" s="241">
        <v>0</v>
      </c>
      <c r="J34" s="264">
        <v>0</v>
      </c>
      <c r="K34" s="242">
        <v>16933</v>
      </c>
      <c r="L34" s="242">
        <v>16888</v>
      </c>
      <c r="M34" s="242">
        <v>16820</v>
      </c>
      <c r="N34" s="242">
        <v>16777</v>
      </c>
      <c r="O34" s="242">
        <v>16745</v>
      </c>
      <c r="P34" s="242">
        <v>16731</v>
      </c>
      <c r="Q34" s="242">
        <v>16707</v>
      </c>
      <c r="R34" s="242">
        <v>16661</v>
      </c>
      <c r="S34" s="242">
        <v>16623</v>
      </c>
      <c r="T34" s="242">
        <v>16548</v>
      </c>
      <c r="U34" s="242">
        <v>16441</v>
      </c>
      <c r="V34" s="242">
        <v>16372</v>
      </c>
      <c r="W34" s="241">
        <v>16687</v>
      </c>
      <c r="X34" s="241">
        <v>16687</v>
      </c>
      <c r="Y34" s="265"/>
      <c r="Z34" s="266">
        <v>25.78</v>
      </c>
      <c r="AA34" s="267">
        <v>430158.22</v>
      </c>
      <c r="AB34" s="267">
        <v>10422.75</v>
      </c>
      <c r="AC34" s="267">
        <v>0</v>
      </c>
      <c r="AD34" s="268">
        <v>0</v>
      </c>
      <c r="AE34" s="266">
        <v>430158.22</v>
      </c>
      <c r="AF34" s="269">
        <v>1</v>
      </c>
      <c r="AG34" s="270">
        <v>0.999</v>
      </c>
      <c r="AH34" s="271">
        <v>429728.06384148513</v>
      </c>
      <c r="AI34" s="272">
        <v>9.2408976495833104E-3</v>
      </c>
      <c r="AJ34" s="271">
        <v>160.34</v>
      </c>
      <c r="AK34" s="271">
        <v>429888.4</v>
      </c>
    </row>
    <row r="35" spans="1:37" ht="30" x14ac:dyDescent="0.25">
      <c r="A35" s="5">
        <v>24</v>
      </c>
      <c r="B35" s="5">
        <v>140</v>
      </c>
      <c r="C35" s="11" t="s">
        <v>251</v>
      </c>
      <c r="D35" s="263">
        <v>31</v>
      </c>
      <c r="E35" s="263">
        <v>22</v>
      </c>
      <c r="F35" s="241">
        <v>71</v>
      </c>
      <c r="G35" s="241">
        <v>0</v>
      </c>
      <c r="H35" s="241">
        <v>0</v>
      </c>
      <c r="I35" s="241">
        <v>71</v>
      </c>
      <c r="J35" s="264">
        <v>59.5</v>
      </c>
      <c r="K35" s="242">
        <v>79924</v>
      </c>
      <c r="L35" s="242">
        <v>79862</v>
      </c>
      <c r="M35" s="242">
        <v>79910</v>
      </c>
      <c r="N35" s="242">
        <v>79929</v>
      </c>
      <c r="O35" s="242">
        <v>79934</v>
      </c>
      <c r="P35" s="242">
        <v>79970</v>
      </c>
      <c r="Q35" s="242">
        <v>80016</v>
      </c>
      <c r="R35" s="242">
        <v>80054</v>
      </c>
      <c r="S35" s="242">
        <v>80099</v>
      </c>
      <c r="T35" s="242">
        <v>80119</v>
      </c>
      <c r="U35" s="242">
        <v>80074</v>
      </c>
      <c r="V35" s="242">
        <v>80088</v>
      </c>
      <c r="W35" s="241">
        <v>79998</v>
      </c>
      <c r="X35" s="241">
        <v>79998</v>
      </c>
      <c r="Y35" s="265"/>
      <c r="Z35" s="266">
        <v>25.78</v>
      </c>
      <c r="AA35" s="267">
        <v>2062191.97</v>
      </c>
      <c r="AB35" s="267">
        <v>10422.75</v>
      </c>
      <c r="AC35" s="267">
        <v>620153.53</v>
      </c>
      <c r="AD35" s="268">
        <v>0</v>
      </c>
      <c r="AE35" s="266">
        <v>2682345.5</v>
      </c>
      <c r="AF35" s="269">
        <v>1</v>
      </c>
      <c r="AG35" s="270">
        <v>0</v>
      </c>
      <c r="AH35" s="271">
        <v>2682345.4977303483</v>
      </c>
      <c r="AI35" s="272">
        <v>5.7681315908867603E-2</v>
      </c>
      <c r="AJ35" s="271">
        <v>1000.85</v>
      </c>
      <c r="AK35" s="271">
        <v>2683346.35</v>
      </c>
    </row>
    <row r="36" spans="1:37" x14ac:dyDescent="0.25">
      <c r="A36" s="5">
        <v>25</v>
      </c>
      <c r="B36" s="5">
        <v>75</v>
      </c>
      <c r="C36" s="26" t="s">
        <v>18</v>
      </c>
      <c r="D36" s="263">
        <v>33</v>
      </c>
      <c r="E36" s="263">
        <v>21</v>
      </c>
      <c r="F36" s="241">
        <v>64</v>
      </c>
      <c r="G36" s="241">
        <v>0</v>
      </c>
      <c r="H36" s="241">
        <v>0</v>
      </c>
      <c r="I36" s="241">
        <v>64</v>
      </c>
      <c r="J36" s="264">
        <v>64</v>
      </c>
      <c r="K36" s="242">
        <v>10959</v>
      </c>
      <c r="L36" s="242">
        <v>10943</v>
      </c>
      <c r="M36" s="242">
        <v>10934</v>
      </c>
      <c r="N36" s="242">
        <v>10923</v>
      </c>
      <c r="O36" s="242">
        <v>10902</v>
      </c>
      <c r="P36" s="242">
        <v>10882</v>
      </c>
      <c r="Q36" s="242">
        <v>10858</v>
      </c>
      <c r="R36" s="242">
        <v>10849</v>
      </c>
      <c r="S36" s="242">
        <v>10848</v>
      </c>
      <c r="T36" s="242">
        <v>10822</v>
      </c>
      <c r="U36" s="242">
        <v>10785</v>
      </c>
      <c r="V36" s="242">
        <v>10755</v>
      </c>
      <c r="W36" s="241">
        <v>10872</v>
      </c>
      <c r="X36" s="241">
        <v>10872</v>
      </c>
      <c r="Y36" s="265"/>
      <c r="Z36" s="266">
        <v>25.78</v>
      </c>
      <c r="AA36" s="267">
        <v>280258.90000000002</v>
      </c>
      <c r="AB36" s="267">
        <v>10422.75</v>
      </c>
      <c r="AC36" s="267">
        <v>667055.89</v>
      </c>
      <c r="AD36" s="268">
        <v>0</v>
      </c>
      <c r="AE36" s="266">
        <v>947314.79</v>
      </c>
      <c r="AF36" s="269">
        <v>1</v>
      </c>
      <c r="AG36" s="270">
        <v>0</v>
      </c>
      <c r="AH36" s="271">
        <v>947314.78802096355</v>
      </c>
      <c r="AI36" s="272">
        <v>2.0371113116939801E-2</v>
      </c>
      <c r="AJ36" s="271">
        <v>353.47</v>
      </c>
      <c r="AK36" s="271">
        <v>947668.26</v>
      </c>
    </row>
    <row r="37" spans="1:37" x14ac:dyDescent="0.25">
      <c r="A37" s="5">
        <v>26</v>
      </c>
      <c r="B37" s="5">
        <v>203</v>
      </c>
      <c r="C37" s="26" t="s">
        <v>20</v>
      </c>
      <c r="D37" s="263">
        <v>33</v>
      </c>
      <c r="E37" s="263">
        <v>19</v>
      </c>
      <c r="F37" s="241">
        <v>58</v>
      </c>
      <c r="G37" s="241">
        <v>0</v>
      </c>
      <c r="H37" s="241">
        <v>58</v>
      </c>
      <c r="I37" s="241">
        <v>0</v>
      </c>
      <c r="J37" s="264">
        <v>0</v>
      </c>
      <c r="K37" s="242">
        <v>11684</v>
      </c>
      <c r="L37" s="242">
        <v>11662</v>
      </c>
      <c r="M37" s="242">
        <v>11651</v>
      </c>
      <c r="N37" s="242">
        <v>11631</v>
      </c>
      <c r="O37" s="242">
        <v>11613</v>
      </c>
      <c r="P37" s="242">
        <v>11610</v>
      </c>
      <c r="Q37" s="242">
        <v>11613</v>
      </c>
      <c r="R37" s="242">
        <v>11609</v>
      </c>
      <c r="S37" s="242">
        <v>11595</v>
      </c>
      <c r="T37" s="242">
        <v>11554</v>
      </c>
      <c r="U37" s="242">
        <v>11491</v>
      </c>
      <c r="V37" s="242">
        <v>11456</v>
      </c>
      <c r="W37" s="241">
        <v>11597</v>
      </c>
      <c r="X37" s="241">
        <v>11597</v>
      </c>
      <c r="Y37" s="265"/>
      <c r="Z37" s="266">
        <v>25.78</v>
      </c>
      <c r="AA37" s="267">
        <v>298947.98</v>
      </c>
      <c r="AB37" s="267">
        <v>10422.75</v>
      </c>
      <c r="AC37" s="267">
        <v>0</v>
      </c>
      <c r="AD37" s="268">
        <v>0</v>
      </c>
      <c r="AE37" s="266">
        <v>298947.98</v>
      </c>
      <c r="AF37" s="269">
        <v>1</v>
      </c>
      <c r="AG37" s="270">
        <v>0.999</v>
      </c>
      <c r="AH37" s="271">
        <v>298649.02956611157</v>
      </c>
      <c r="AI37" s="272">
        <v>6.4221663595743798E-3</v>
      </c>
      <c r="AJ37" s="271">
        <v>111.43</v>
      </c>
      <c r="AK37" s="271">
        <v>298760.46000000002</v>
      </c>
    </row>
    <row r="38" spans="1:37" x14ac:dyDescent="0.25">
      <c r="A38" s="5">
        <v>27</v>
      </c>
      <c r="B38" s="5">
        <v>79</v>
      </c>
      <c r="C38" s="26" t="s">
        <v>21</v>
      </c>
      <c r="D38" s="263">
        <v>33</v>
      </c>
      <c r="E38" s="263">
        <v>21</v>
      </c>
      <c r="F38" s="241">
        <v>64</v>
      </c>
      <c r="G38" s="241">
        <v>0</v>
      </c>
      <c r="H38" s="241">
        <v>0</v>
      </c>
      <c r="I38" s="241">
        <v>64</v>
      </c>
      <c r="J38" s="264">
        <v>69</v>
      </c>
      <c r="K38" s="242">
        <v>14947</v>
      </c>
      <c r="L38" s="242">
        <v>14907</v>
      </c>
      <c r="M38" s="242">
        <v>14867</v>
      </c>
      <c r="N38" s="242">
        <v>14830</v>
      </c>
      <c r="O38" s="242">
        <v>14802</v>
      </c>
      <c r="P38" s="242">
        <v>14780</v>
      </c>
      <c r="Q38" s="242">
        <v>14766</v>
      </c>
      <c r="R38" s="242">
        <v>14750</v>
      </c>
      <c r="S38" s="242">
        <v>14723</v>
      </c>
      <c r="T38" s="242">
        <v>14682</v>
      </c>
      <c r="U38" s="242">
        <v>14615</v>
      </c>
      <c r="V38" s="242">
        <v>14558</v>
      </c>
      <c r="W38" s="241">
        <v>14769</v>
      </c>
      <c r="X38" s="241">
        <v>14769</v>
      </c>
      <c r="Y38" s="265"/>
      <c r="Z38" s="266">
        <v>25.78</v>
      </c>
      <c r="AA38" s="267">
        <v>380715.93</v>
      </c>
      <c r="AB38" s="267">
        <v>10422.75</v>
      </c>
      <c r="AC38" s="267">
        <v>719169.63</v>
      </c>
      <c r="AD38" s="268">
        <v>0</v>
      </c>
      <c r="AE38" s="266">
        <v>1099885.57</v>
      </c>
      <c r="AF38" s="269">
        <v>1</v>
      </c>
      <c r="AG38" s="270">
        <v>0</v>
      </c>
      <c r="AH38" s="271">
        <v>1099885.5675158363</v>
      </c>
      <c r="AI38" s="272">
        <v>2.3652004164701E-2</v>
      </c>
      <c r="AJ38" s="271">
        <v>410.4</v>
      </c>
      <c r="AK38" s="271">
        <v>1100295.97</v>
      </c>
    </row>
    <row r="39" spans="1:37" x14ac:dyDescent="0.25">
      <c r="A39" s="5">
        <v>28</v>
      </c>
      <c r="B39" s="5">
        <v>81</v>
      </c>
      <c r="C39" s="26" t="s">
        <v>23</v>
      </c>
      <c r="D39" s="263">
        <v>33</v>
      </c>
      <c r="E39" s="263">
        <v>20</v>
      </c>
      <c r="F39" s="241">
        <v>61</v>
      </c>
      <c r="G39" s="241">
        <v>0</v>
      </c>
      <c r="H39" s="241">
        <v>0</v>
      </c>
      <c r="I39" s="241">
        <v>61</v>
      </c>
      <c r="J39" s="264">
        <v>78.5</v>
      </c>
      <c r="K39" s="242">
        <v>5402</v>
      </c>
      <c r="L39" s="242">
        <v>5392</v>
      </c>
      <c r="M39" s="242">
        <v>5380</v>
      </c>
      <c r="N39" s="242">
        <v>5372</v>
      </c>
      <c r="O39" s="242">
        <v>5371</v>
      </c>
      <c r="P39" s="242">
        <v>5365</v>
      </c>
      <c r="Q39" s="242">
        <v>5363</v>
      </c>
      <c r="R39" s="242">
        <v>5350</v>
      </c>
      <c r="S39" s="242">
        <v>5332</v>
      </c>
      <c r="T39" s="242">
        <v>5311</v>
      </c>
      <c r="U39" s="242">
        <v>5282</v>
      </c>
      <c r="V39" s="242">
        <v>5262</v>
      </c>
      <c r="W39" s="241">
        <v>5349</v>
      </c>
      <c r="X39" s="241">
        <v>5349</v>
      </c>
      <c r="Y39" s="265"/>
      <c r="Z39" s="266">
        <v>25.78</v>
      </c>
      <c r="AA39" s="267">
        <v>137886.76</v>
      </c>
      <c r="AB39" s="267">
        <v>10422.75</v>
      </c>
      <c r="AC39" s="267">
        <v>818185.74</v>
      </c>
      <c r="AD39" s="268">
        <v>0</v>
      </c>
      <c r="AE39" s="266">
        <v>956072.5</v>
      </c>
      <c r="AF39" s="269">
        <v>1</v>
      </c>
      <c r="AG39" s="270">
        <v>0.999</v>
      </c>
      <c r="AH39" s="271">
        <v>955116.42853520659</v>
      </c>
      <c r="AI39" s="272">
        <v>2.0538880055050598E-2</v>
      </c>
      <c r="AJ39" s="271">
        <v>356.38</v>
      </c>
      <c r="AK39" s="271">
        <v>955472.81</v>
      </c>
    </row>
    <row r="40" spans="1:37" x14ac:dyDescent="0.25">
      <c r="A40" s="5">
        <v>29</v>
      </c>
      <c r="B40" s="5">
        <v>85</v>
      </c>
      <c r="C40" s="26" t="s">
        <v>24</v>
      </c>
      <c r="D40" s="263">
        <v>33</v>
      </c>
      <c r="E40" s="263">
        <v>19</v>
      </c>
      <c r="F40" s="241">
        <v>58</v>
      </c>
      <c r="G40" s="241">
        <v>0</v>
      </c>
      <c r="H40" s="241">
        <v>58</v>
      </c>
      <c r="I40" s="241">
        <v>0</v>
      </c>
      <c r="J40" s="264">
        <v>0</v>
      </c>
      <c r="K40" s="242">
        <v>8407</v>
      </c>
      <c r="L40" s="242">
        <v>8383</v>
      </c>
      <c r="M40" s="242">
        <v>8360</v>
      </c>
      <c r="N40" s="242">
        <v>8341</v>
      </c>
      <c r="O40" s="242">
        <v>8331</v>
      </c>
      <c r="P40" s="242">
        <v>8322</v>
      </c>
      <c r="Q40" s="242">
        <v>8306</v>
      </c>
      <c r="R40" s="242">
        <v>8285</v>
      </c>
      <c r="S40" s="242">
        <v>8262</v>
      </c>
      <c r="T40" s="242">
        <v>8215</v>
      </c>
      <c r="U40" s="242">
        <v>8166</v>
      </c>
      <c r="V40" s="242">
        <v>8145</v>
      </c>
      <c r="W40" s="241">
        <v>8294</v>
      </c>
      <c r="X40" s="241">
        <v>8294</v>
      </c>
      <c r="Y40" s="265"/>
      <c r="Z40" s="266">
        <v>25.78</v>
      </c>
      <c r="AA40" s="267">
        <v>213803.1</v>
      </c>
      <c r="AB40" s="267">
        <v>10422.75</v>
      </c>
      <c r="AC40" s="267">
        <v>0</v>
      </c>
      <c r="AD40" s="268">
        <v>0</v>
      </c>
      <c r="AE40" s="266">
        <v>213803.1</v>
      </c>
      <c r="AF40" s="269">
        <v>1</v>
      </c>
      <c r="AG40" s="270">
        <v>0</v>
      </c>
      <c r="AH40" s="271">
        <v>213803.09784832943</v>
      </c>
      <c r="AI40" s="272">
        <v>4.5976344358767598E-3</v>
      </c>
      <c r="AJ40" s="271">
        <v>79.78</v>
      </c>
      <c r="AK40" s="271">
        <v>213882.88</v>
      </c>
    </row>
    <row r="41" spans="1:37" x14ac:dyDescent="0.25">
      <c r="A41" s="5">
        <v>31</v>
      </c>
      <c r="B41" s="5">
        <v>294</v>
      </c>
      <c r="C41" s="26" t="s">
        <v>46</v>
      </c>
      <c r="D41" s="263">
        <v>25</v>
      </c>
      <c r="E41" s="263">
        <v>13</v>
      </c>
      <c r="F41" s="241">
        <v>52</v>
      </c>
      <c r="G41" s="241">
        <v>0</v>
      </c>
      <c r="H41" s="241">
        <v>52</v>
      </c>
      <c r="I41" s="241">
        <v>0</v>
      </c>
      <c r="J41" s="264">
        <v>0</v>
      </c>
      <c r="K41" s="242">
        <v>615</v>
      </c>
      <c r="L41" s="242">
        <v>617</v>
      </c>
      <c r="M41" s="242">
        <v>622</v>
      </c>
      <c r="N41" s="242">
        <v>628</v>
      </c>
      <c r="O41" s="242">
        <v>634</v>
      </c>
      <c r="P41" s="242">
        <v>640</v>
      </c>
      <c r="Q41" s="242">
        <v>645</v>
      </c>
      <c r="R41" s="242">
        <v>648</v>
      </c>
      <c r="S41" s="242">
        <v>647</v>
      </c>
      <c r="T41" s="242">
        <v>648</v>
      </c>
      <c r="U41" s="242">
        <v>652</v>
      </c>
      <c r="V41" s="242">
        <v>652</v>
      </c>
      <c r="W41" s="241">
        <v>637</v>
      </c>
      <c r="X41" s="241">
        <v>637</v>
      </c>
      <c r="Y41" s="265"/>
      <c r="Z41" s="266">
        <v>25.78</v>
      </c>
      <c r="AA41" s="267">
        <v>16420.61</v>
      </c>
      <c r="AB41" s="267">
        <v>10422.75</v>
      </c>
      <c r="AC41" s="267">
        <v>0</v>
      </c>
      <c r="AD41" s="268">
        <v>0</v>
      </c>
      <c r="AE41" s="266">
        <v>16420.61</v>
      </c>
      <c r="AF41" s="269">
        <v>1</v>
      </c>
      <c r="AG41" s="270">
        <v>0.999</v>
      </c>
      <c r="AH41" s="271">
        <v>16404.193483971121</v>
      </c>
      <c r="AI41" s="272">
        <v>3.5275674493824902E-4</v>
      </c>
      <c r="AJ41" s="271">
        <v>6.12</v>
      </c>
      <c r="AK41" s="271">
        <v>16410.310000000001</v>
      </c>
    </row>
    <row r="42" spans="1:37" x14ac:dyDescent="0.25">
      <c r="A42" s="5">
        <v>32</v>
      </c>
      <c r="B42" s="5">
        <v>355</v>
      </c>
      <c r="C42" s="44" t="s">
        <v>48</v>
      </c>
      <c r="D42" s="263">
        <v>10</v>
      </c>
      <c r="E42" s="263">
        <v>5</v>
      </c>
      <c r="F42" s="241">
        <v>50</v>
      </c>
      <c r="G42" s="241">
        <v>0</v>
      </c>
      <c r="H42" s="241">
        <v>50</v>
      </c>
      <c r="I42" s="241">
        <v>0</v>
      </c>
      <c r="J42" s="264">
        <v>0</v>
      </c>
      <c r="K42" s="242">
        <v>9</v>
      </c>
      <c r="L42" s="242">
        <v>9</v>
      </c>
      <c r="M42" s="242">
        <v>8</v>
      </c>
      <c r="N42" s="242">
        <v>8</v>
      </c>
      <c r="O42" s="242">
        <v>8</v>
      </c>
      <c r="P42" s="242">
        <v>8</v>
      </c>
      <c r="Q42" s="242">
        <v>8</v>
      </c>
      <c r="R42" s="242">
        <v>8</v>
      </c>
      <c r="S42" s="242">
        <v>7</v>
      </c>
      <c r="T42" s="242">
        <v>7</v>
      </c>
      <c r="U42" s="242">
        <v>6</v>
      </c>
      <c r="V42" s="242">
        <v>6</v>
      </c>
      <c r="W42" s="241">
        <v>8</v>
      </c>
      <c r="X42" s="241">
        <v>8</v>
      </c>
      <c r="Y42" s="265"/>
      <c r="Z42" s="266">
        <v>25.78</v>
      </c>
      <c r="AA42" s="267">
        <v>206.22</v>
      </c>
      <c r="AB42" s="267">
        <v>10422.75</v>
      </c>
      <c r="AC42" s="267">
        <v>0</v>
      </c>
      <c r="AD42" s="268">
        <v>0</v>
      </c>
      <c r="AE42" s="266">
        <v>206.22</v>
      </c>
      <c r="AF42" s="269">
        <v>1</v>
      </c>
      <c r="AG42" s="270">
        <v>0</v>
      </c>
      <c r="AH42" s="271">
        <v>206.22435287998979</v>
      </c>
      <c r="AI42" s="403">
        <v>4.434660656741505E-6</v>
      </c>
      <c r="AJ42" s="271">
        <v>0.08</v>
      </c>
      <c r="AK42" s="271">
        <v>206.3</v>
      </c>
    </row>
    <row r="43" spans="1:37" x14ac:dyDescent="0.25">
      <c r="A43" s="5">
        <v>33</v>
      </c>
      <c r="B43" s="5">
        <v>205</v>
      </c>
      <c r="C43" s="28" t="s">
        <v>47</v>
      </c>
      <c r="D43" s="263">
        <v>31</v>
      </c>
      <c r="E43" s="263">
        <v>18</v>
      </c>
      <c r="F43" s="241">
        <v>58</v>
      </c>
      <c r="G43" s="241">
        <v>0</v>
      </c>
      <c r="H43" s="241">
        <v>58</v>
      </c>
      <c r="I43" s="241">
        <v>0</v>
      </c>
      <c r="J43" s="264">
        <v>0</v>
      </c>
      <c r="K43" s="242">
        <v>21716</v>
      </c>
      <c r="L43" s="242">
        <v>21712</v>
      </c>
      <c r="M43" s="242">
        <v>21719</v>
      </c>
      <c r="N43" s="242">
        <v>21717</v>
      </c>
      <c r="O43" s="242">
        <v>21690</v>
      </c>
      <c r="P43" s="242">
        <v>21669</v>
      </c>
      <c r="Q43" s="242">
        <v>21660</v>
      </c>
      <c r="R43" s="242">
        <v>21643</v>
      </c>
      <c r="S43" s="242">
        <v>21626</v>
      </c>
      <c r="T43" s="242">
        <v>21605</v>
      </c>
      <c r="U43" s="242">
        <v>21568</v>
      </c>
      <c r="V43" s="242">
        <v>21540</v>
      </c>
      <c r="W43" s="241">
        <v>21655</v>
      </c>
      <c r="X43" s="241">
        <v>21655</v>
      </c>
      <c r="Y43" s="265"/>
      <c r="Z43" s="266">
        <v>25.78</v>
      </c>
      <c r="AA43" s="267">
        <v>558223.55000000005</v>
      </c>
      <c r="AB43" s="267">
        <v>10422.75</v>
      </c>
      <c r="AC43" s="267">
        <v>0</v>
      </c>
      <c r="AD43" s="268">
        <v>0</v>
      </c>
      <c r="AE43" s="266">
        <v>558223.55000000005</v>
      </c>
      <c r="AF43" s="269">
        <v>1</v>
      </c>
      <c r="AG43" s="270">
        <v>0</v>
      </c>
      <c r="AH43" s="271">
        <v>558223.54520202242</v>
      </c>
      <c r="AI43" s="272">
        <v>1.2004072065217201E-2</v>
      </c>
      <c r="AJ43" s="271">
        <v>208.29</v>
      </c>
      <c r="AK43" s="271">
        <v>558431.84</v>
      </c>
    </row>
    <row r="44" spans="1:37" x14ac:dyDescent="0.25">
      <c r="A44" s="5">
        <v>34</v>
      </c>
      <c r="B44" s="5">
        <v>173</v>
      </c>
      <c r="C44" s="26" t="s">
        <v>43</v>
      </c>
      <c r="D44" s="263">
        <v>23</v>
      </c>
      <c r="E44" s="263">
        <v>13</v>
      </c>
      <c r="F44" s="241">
        <v>57</v>
      </c>
      <c r="G44" s="241">
        <v>0</v>
      </c>
      <c r="H44" s="241">
        <v>57</v>
      </c>
      <c r="I44" s="241">
        <v>0</v>
      </c>
      <c r="J44" s="264">
        <v>0</v>
      </c>
      <c r="K44" s="242">
        <v>800</v>
      </c>
      <c r="L44" s="242">
        <v>797</v>
      </c>
      <c r="M44" s="242">
        <v>791</v>
      </c>
      <c r="N44" s="242">
        <v>783</v>
      </c>
      <c r="O44" s="242">
        <v>776</v>
      </c>
      <c r="P44" s="242">
        <v>773</v>
      </c>
      <c r="Q44" s="242">
        <v>768</v>
      </c>
      <c r="R44" s="242">
        <v>761</v>
      </c>
      <c r="S44" s="242">
        <v>753</v>
      </c>
      <c r="T44" s="242">
        <v>821</v>
      </c>
      <c r="U44" s="242">
        <v>886</v>
      </c>
      <c r="V44" s="242">
        <v>877</v>
      </c>
      <c r="W44" s="241">
        <v>799</v>
      </c>
      <c r="X44" s="241">
        <v>799</v>
      </c>
      <c r="Y44" s="265"/>
      <c r="Z44" s="266">
        <v>25.78</v>
      </c>
      <c r="AA44" s="267">
        <v>20596.66</v>
      </c>
      <c r="AB44" s="267">
        <v>10422.75</v>
      </c>
      <c r="AC44" s="267">
        <v>0</v>
      </c>
      <c r="AD44" s="268">
        <v>0</v>
      </c>
      <c r="AE44" s="266">
        <v>20596.66</v>
      </c>
      <c r="AF44" s="269">
        <v>0.996</v>
      </c>
      <c r="AG44" s="270">
        <v>0</v>
      </c>
      <c r="AH44" s="271">
        <v>20514.270614913425</v>
      </c>
      <c r="AI44" s="272">
        <v>4.4114008615968997E-4</v>
      </c>
      <c r="AJ44" s="271">
        <v>7.65</v>
      </c>
      <c r="AK44" s="271">
        <v>20521.919999999998</v>
      </c>
    </row>
    <row r="45" spans="1:37" x14ac:dyDescent="0.25">
      <c r="A45" s="5">
        <v>35</v>
      </c>
      <c r="B45" s="5">
        <v>354</v>
      </c>
      <c r="C45" s="26" t="s">
        <v>44</v>
      </c>
      <c r="D45" s="263">
        <v>33</v>
      </c>
      <c r="E45" s="263">
        <v>24</v>
      </c>
      <c r="F45" s="241">
        <v>73</v>
      </c>
      <c r="G45" s="241">
        <v>0</v>
      </c>
      <c r="H45" s="241">
        <v>0</v>
      </c>
      <c r="I45" s="241">
        <v>73</v>
      </c>
      <c r="J45" s="264">
        <v>90</v>
      </c>
      <c r="K45" s="242">
        <v>103481</v>
      </c>
      <c r="L45" s="242">
        <v>103313</v>
      </c>
      <c r="M45" s="242">
        <v>103173</v>
      </c>
      <c r="N45" s="242">
        <v>103026</v>
      </c>
      <c r="O45" s="242">
        <v>102895</v>
      </c>
      <c r="P45" s="242">
        <v>102806</v>
      </c>
      <c r="Q45" s="242">
        <v>102700</v>
      </c>
      <c r="R45" s="242">
        <v>102564</v>
      </c>
      <c r="S45" s="242">
        <v>102397</v>
      </c>
      <c r="T45" s="242">
        <v>102231</v>
      </c>
      <c r="U45" s="242">
        <v>101976</v>
      </c>
      <c r="V45" s="242">
        <v>101790</v>
      </c>
      <c r="W45" s="241">
        <v>102696</v>
      </c>
      <c r="X45" s="241">
        <v>102696</v>
      </c>
      <c r="Y45" s="265"/>
      <c r="Z45" s="266">
        <v>25.78</v>
      </c>
      <c r="AA45" s="267">
        <v>2647302.02</v>
      </c>
      <c r="AB45" s="267">
        <v>10422.75</v>
      </c>
      <c r="AC45" s="267">
        <v>938047.35</v>
      </c>
      <c r="AD45" s="268">
        <v>0</v>
      </c>
      <c r="AE45" s="266">
        <v>3585349.37</v>
      </c>
      <c r="AF45" s="269">
        <v>1</v>
      </c>
      <c r="AG45" s="270">
        <v>0.999</v>
      </c>
      <c r="AH45" s="271">
        <v>3581764.0173214776</v>
      </c>
      <c r="AI45" s="272">
        <v>7.7022464842410904E-2</v>
      </c>
      <c r="AJ45" s="271">
        <v>1336.45</v>
      </c>
      <c r="AK45" s="271">
        <v>3583100.47</v>
      </c>
    </row>
    <row r="46" spans="1:37" ht="30" x14ac:dyDescent="0.25">
      <c r="A46" s="5">
        <v>36</v>
      </c>
      <c r="B46" s="5">
        <v>151</v>
      </c>
      <c r="C46" s="11" t="s">
        <v>45</v>
      </c>
      <c r="D46" s="263">
        <v>25</v>
      </c>
      <c r="E46" s="263">
        <v>13</v>
      </c>
      <c r="F46" s="241">
        <v>52</v>
      </c>
      <c r="G46" s="241">
        <v>0</v>
      </c>
      <c r="H46" s="241">
        <v>52</v>
      </c>
      <c r="I46" s="241">
        <v>0</v>
      </c>
      <c r="J46" s="264">
        <v>0</v>
      </c>
      <c r="K46" s="242">
        <v>4547</v>
      </c>
      <c r="L46" s="242">
        <v>4528</v>
      </c>
      <c r="M46" s="242">
        <v>4506</v>
      </c>
      <c r="N46" s="242">
        <v>4482</v>
      </c>
      <c r="O46" s="242">
        <v>4458</v>
      </c>
      <c r="P46" s="242">
        <v>4436</v>
      </c>
      <c r="Q46" s="242">
        <v>4415</v>
      </c>
      <c r="R46" s="242">
        <v>4394</v>
      </c>
      <c r="S46" s="242">
        <v>4377</v>
      </c>
      <c r="T46" s="242">
        <v>4358</v>
      </c>
      <c r="U46" s="242">
        <v>4331</v>
      </c>
      <c r="V46" s="242">
        <v>4307</v>
      </c>
      <c r="W46" s="241">
        <v>4428</v>
      </c>
      <c r="X46" s="241">
        <v>4428</v>
      </c>
      <c r="Y46" s="265"/>
      <c r="Z46" s="266">
        <v>25.78</v>
      </c>
      <c r="AA46" s="267">
        <v>114145.18</v>
      </c>
      <c r="AB46" s="267">
        <v>10422.75</v>
      </c>
      <c r="AC46" s="267">
        <v>0</v>
      </c>
      <c r="AD46" s="268">
        <v>0</v>
      </c>
      <c r="AE46" s="266">
        <v>114145.18</v>
      </c>
      <c r="AF46" s="269">
        <v>1</v>
      </c>
      <c r="AG46" s="270">
        <v>0</v>
      </c>
      <c r="AH46" s="271">
        <v>114145.17931907435</v>
      </c>
      <c r="AI46" s="272">
        <v>2.45458467350642E-3</v>
      </c>
      <c r="AJ46" s="271">
        <v>42.59</v>
      </c>
      <c r="AK46" s="271">
        <v>114187.77</v>
      </c>
    </row>
    <row r="47" spans="1:37" x14ac:dyDescent="0.25">
      <c r="A47" s="5">
        <v>37</v>
      </c>
      <c r="B47" s="5">
        <v>133</v>
      </c>
      <c r="C47" s="26" t="s">
        <v>38</v>
      </c>
      <c r="D47" s="263">
        <v>11</v>
      </c>
      <c r="E47" s="263">
        <v>11</v>
      </c>
      <c r="F47" s="241">
        <v>100</v>
      </c>
      <c r="G47" s="241">
        <v>0</v>
      </c>
      <c r="H47" s="241">
        <v>0</v>
      </c>
      <c r="I47" s="241">
        <v>100</v>
      </c>
      <c r="J47" s="264">
        <v>59</v>
      </c>
      <c r="K47" s="242">
        <v>21357</v>
      </c>
      <c r="L47" s="242">
        <v>21329</v>
      </c>
      <c r="M47" s="242">
        <v>21323</v>
      </c>
      <c r="N47" s="242">
        <v>21288</v>
      </c>
      <c r="O47" s="242">
        <v>21259</v>
      </c>
      <c r="P47" s="242">
        <v>21237</v>
      </c>
      <c r="Q47" s="242">
        <v>21197</v>
      </c>
      <c r="R47" s="242">
        <v>21175</v>
      </c>
      <c r="S47" s="242">
        <v>21155</v>
      </c>
      <c r="T47" s="242">
        <v>21108</v>
      </c>
      <c r="U47" s="242">
        <v>21036</v>
      </c>
      <c r="V47" s="242">
        <v>20976</v>
      </c>
      <c r="W47" s="241">
        <v>21203</v>
      </c>
      <c r="X47" s="241">
        <v>21203</v>
      </c>
      <c r="Y47" s="265"/>
      <c r="Z47" s="266">
        <v>25.78</v>
      </c>
      <c r="AA47" s="267">
        <v>546571.87</v>
      </c>
      <c r="AB47" s="267">
        <v>10422.75</v>
      </c>
      <c r="AC47" s="267">
        <v>614942.15</v>
      </c>
      <c r="AD47" s="268">
        <v>0</v>
      </c>
      <c r="AE47" s="266">
        <v>1161514.02</v>
      </c>
      <c r="AF47" s="269">
        <v>1</v>
      </c>
      <c r="AG47" s="270">
        <v>0</v>
      </c>
      <c r="AH47" s="271">
        <v>1161514.020123153</v>
      </c>
      <c r="AI47" s="272">
        <v>2.49772660471934E-2</v>
      </c>
      <c r="AJ47" s="271">
        <v>433.39</v>
      </c>
      <c r="AK47" s="271">
        <v>1161947.4099999999</v>
      </c>
    </row>
    <row r="48" spans="1:37" x14ac:dyDescent="0.25">
      <c r="A48" s="5">
        <v>38</v>
      </c>
      <c r="B48" s="5">
        <v>135</v>
      </c>
      <c r="C48" s="26" t="s">
        <v>39</v>
      </c>
      <c r="D48" s="263">
        <v>11</v>
      </c>
      <c r="E48" s="263">
        <v>11</v>
      </c>
      <c r="F48" s="241">
        <v>100</v>
      </c>
      <c r="G48" s="241">
        <v>0</v>
      </c>
      <c r="H48" s="241">
        <v>0</v>
      </c>
      <c r="I48" s="241">
        <v>100</v>
      </c>
      <c r="J48" s="264">
        <v>59</v>
      </c>
      <c r="K48" s="242">
        <v>56830</v>
      </c>
      <c r="L48" s="242">
        <v>56667</v>
      </c>
      <c r="M48" s="242">
        <v>56615</v>
      </c>
      <c r="N48" s="242">
        <v>56543</v>
      </c>
      <c r="O48" s="242">
        <v>56425</v>
      </c>
      <c r="P48" s="242">
        <v>56283</v>
      </c>
      <c r="Q48" s="242">
        <v>56121</v>
      </c>
      <c r="R48" s="242">
        <v>55915</v>
      </c>
      <c r="S48" s="242">
        <v>55706</v>
      </c>
      <c r="T48" s="242">
        <v>55490</v>
      </c>
      <c r="U48" s="242">
        <v>55228</v>
      </c>
      <c r="V48" s="242">
        <v>55014</v>
      </c>
      <c r="W48" s="241">
        <v>56070</v>
      </c>
      <c r="X48" s="241">
        <v>56070</v>
      </c>
      <c r="Y48" s="265"/>
      <c r="Z48" s="266">
        <v>25.78</v>
      </c>
      <c r="AA48" s="267">
        <v>1445374.93</v>
      </c>
      <c r="AB48" s="267">
        <v>10422.75</v>
      </c>
      <c r="AC48" s="267">
        <v>614942.15</v>
      </c>
      <c r="AD48" s="268">
        <v>0</v>
      </c>
      <c r="AE48" s="266">
        <v>2060317.08</v>
      </c>
      <c r="AF48" s="269">
        <v>1</v>
      </c>
      <c r="AG48" s="270">
        <v>0.999</v>
      </c>
      <c r="AH48" s="271">
        <v>2058256.767022372</v>
      </c>
      <c r="AI48" s="272">
        <v>4.42608750068322E-2</v>
      </c>
      <c r="AJ48" s="271">
        <v>767.99</v>
      </c>
      <c r="AK48" s="271">
        <v>2059024.76</v>
      </c>
    </row>
    <row r="49" spans="1:37" x14ac:dyDescent="0.25">
      <c r="A49" s="5">
        <v>40</v>
      </c>
      <c r="B49" s="5">
        <v>142</v>
      </c>
      <c r="C49" s="26" t="s">
        <v>42</v>
      </c>
      <c r="D49" s="263">
        <v>7</v>
      </c>
      <c r="E49" s="263">
        <v>7</v>
      </c>
      <c r="F49" s="241">
        <v>100</v>
      </c>
      <c r="G49" s="241">
        <v>0</v>
      </c>
      <c r="H49" s="241">
        <v>0</v>
      </c>
      <c r="I49" s="241">
        <v>100</v>
      </c>
      <c r="J49" s="264">
        <v>41</v>
      </c>
      <c r="K49" s="242">
        <v>90794</v>
      </c>
      <c r="L49" s="242">
        <v>90720</v>
      </c>
      <c r="M49" s="242">
        <v>90772</v>
      </c>
      <c r="N49" s="242">
        <v>90727</v>
      </c>
      <c r="O49" s="242">
        <v>90699</v>
      </c>
      <c r="P49" s="242">
        <v>90727</v>
      </c>
      <c r="Q49" s="242">
        <v>90707</v>
      </c>
      <c r="R49" s="242">
        <v>90657</v>
      </c>
      <c r="S49" s="242">
        <v>90592</v>
      </c>
      <c r="T49" s="242">
        <v>90537</v>
      </c>
      <c r="U49" s="242">
        <v>90483</v>
      </c>
      <c r="V49" s="242">
        <v>90432</v>
      </c>
      <c r="W49" s="241">
        <v>90654</v>
      </c>
      <c r="X49" s="241">
        <v>90654</v>
      </c>
      <c r="Y49" s="265"/>
      <c r="Z49" s="266">
        <v>25.78</v>
      </c>
      <c r="AA49" s="267">
        <v>2336882.81</v>
      </c>
      <c r="AB49" s="267">
        <v>10422.75</v>
      </c>
      <c r="AC49" s="267">
        <v>427332.68</v>
      </c>
      <c r="AD49" s="268">
        <v>0</v>
      </c>
      <c r="AE49" s="266">
        <v>2764215.49</v>
      </c>
      <c r="AF49" s="269">
        <v>1</v>
      </c>
      <c r="AG49" s="270">
        <v>0</v>
      </c>
      <c r="AH49" s="271">
        <v>2764215.4918531268</v>
      </c>
      <c r="AI49" s="272">
        <v>5.9441853094867297E-2</v>
      </c>
      <c r="AJ49" s="271">
        <v>1031.4000000000001</v>
      </c>
      <c r="AK49" s="271">
        <v>2765246.89</v>
      </c>
    </row>
    <row r="50" spans="1:37" x14ac:dyDescent="0.25">
      <c r="A50" s="5">
        <v>41</v>
      </c>
      <c r="B50" s="5">
        <v>129</v>
      </c>
      <c r="C50" s="26" t="s">
        <v>41</v>
      </c>
      <c r="D50" s="263">
        <v>8</v>
      </c>
      <c r="E50" s="263">
        <v>7</v>
      </c>
      <c r="F50" s="241">
        <v>88</v>
      </c>
      <c r="G50" s="241">
        <v>0</v>
      </c>
      <c r="H50" s="241">
        <v>0</v>
      </c>
      <c r="I50" s="241">
        <v>88</v>
      </c>
      <c r="J50" s="264">
        <v>40</v>
      </c>
      <c r="K50" s="242">
        <v>182125</v>
      </c>
      <c r="L50" s="242">
        <v>181862</v>
      </c>
      <c r="M50" s="242">
        <v>181979</v>
      </c>
      <c r="N50" s="242">
        <v>181901</v>
      </c>
      <c r="O50" s="242">
        <v>181840</v>
      </c>
      <c r="P50" s="242">
        <v>181854</v>
      </c>
      <c r="Q50" s="242">
        <v>181830</v>
      </c>
      <c r="R50" s="242">
        <v>181779</v>
      </c>
      <c r="S50" s="242">
        <v>181658</v>
      </c>
      <c r="T50" s="242">
        <v>181443</v>
      </c>
      <c r="U50" s="242">
        <v>181206</v>
      </c>
      <c r="V50" s="242">
        <v>181071</v>
      </c>
      <c r="W50" s="241">
        <v>181712</v>
      </c>
      <c r="X50" s="241">
        <v>181712</v>
      </c>
      <c r="Y50" s="265"/>
      <c r="Z50" s="266">
        <v>25.78</v>
      </c>
      <c r="AA50" s="267">
        <v>4684179.95</v>
      </c>
      <c r="AB50" s="267">
        <v>10422.75</v>
      </c>
      <c r="AC50" s="267">
        <v>416909.93</v>
      </c>
      <c r="AD50" s="268">
        <v>0</v>
      </c>
      <c r="AE50" s="266">
        <v>5101089.88</v>
      </c>
      <c r="AF50" s="269">
        <v>1</v>
      </c>
      <c r="AG50" s="270">
        <v>0</v>
      </c>
      <c r="AH50" s="271">
        <v>5101089.8841017494</v>
      </c>
      <c r="AI50" s="272">
        <v>0.109694137959994</v>
      </c>
      <c r="AJ50" s="271">
        <v>1903.35</v>
      </c>
      <c r="AK50" s="271">
        <v>5102993.21</v>
      </c>
    </row>
    <row r="51" spans="1:37" x14ac:dyDescent="0.25">
      <c r="A51" s="243"/>
      <c r="B51" s="243"/>
      <c r="C51" s="26" t="s">
        <v>294</v>
      </c>
      <c r="D51" s="273">
        <v>1058</v>
      </c>
      <c r="E51" s="273">
        <v>659</v>
      </c>
      <c r="F51" s="241">
        <v>62</v>
      </c>
      <c r="G51" s="241">
        <v>9</v>
      </c>
      <c r="H51" s="241">
        <v>15</v>
      </c>
      <c r="I51" s="241">
        <v>167</v>
      </c>
      <c r="J51" s="244">
        <v>1339</v>
      </c>
      <c r="K51" s="244">
        <v>1268273</v>
      </c>
      <c r="L51" s="245">
        <v>1266067</v>
      </c>
      <c r="M51" s="245">
        <v>1265724</v>
      </c>
      <c r="N51" s="245">
        <v>1264836</v>
      </c>
      <c r="O51" s="245">
        <v>1264124</v>
      </c>
      <c r="P51" s="245">
        <v>1263964</v>
      </c>
      <c r="Q51" s="245">
        <v>1263531</v>
      </c>
      <c r="R51" s="245">
        <v>1262485</v>
      </c>
      <c r="S51" s="245">
        <v>1261080</v>
      </c>
      <c r="T51" s="245">
        <v>1260641</v>
      </c>
      <c r="U51" s="245">
        <v>1259660</v>
      </c>
      <c r="V51" s="245">
        <v>1258626</v>
      </c>
      <c r="W51" s="245">
        <v>1263251</v>
      </c>
      <c r="X51" s="245">
        <v>1263251</v>
      </c>
      <c r="Y51" s="78">
        <v>46520200</v>
      </c>
      <c r="Z51" s="158"/>
      <c r="AA51" s="158">
        <v>32564140</v>
      </c>
      <c r="AB51" s="158"/>
      <c r="AC51" s="158">
        <v>13956059.999999996</v>
      </c>
      <c r="AD51" s="158">
        <v>0</v>
      </c>
      <c r="AE51" s="158">
        <v>46520200</v>
      </c>
      <c r="AF51" s="158"/>
      <c r="AG51" s="274"/>
      <c r="AH51" s="158">
        <v>46502848.549999997</v>
      </c>
      <c r="AI51" s="275">
        <v>1</v>
      </c>
      <c r="AJ51" s="158">
        <v>17351.45</v>
      </c>
      <c r="AK51" s="158">
        <v>46520199.997496098</v>
      </c>
    </row>
    <row r="53" spans="1:37" x14ac:dyDescent="0.25">
      <c r="AJ53" s="402"/>
    </row>
  </sheetData>
  <mergeCells count="35">
    <mergeCell ref="A9:A11"/>
    <mergeCell ref="B9:B11"/>
    <mergeCell ref="C9:C11"/>
    <mergeCell ref="D9:D11"/>
    <mergeCell ref="E9:E11"/>
    <mergeCell ref="F9:F11"/>
    <mergeCell ref="G9:I10"/>
    <mergeCell ref="J9:J11"/>
    <mergeCell ref="K9:X9"/>
    <mergeCell ref="A7:AK7"/>
    <mergeCell ref="Y9:Y11"/>
    <mergeCell ref="Z9:AE9"/>
    <mergeCell ref="AF9:AF11"/>
    <mergeCell ref="AG9:AG11"/>
    <mergeCell ref="AH9:AH11"/>
    <mergeCell ref="Z10:AA10"/>
    <mergeCell ref="AB10:AC10"/>
    <mergeCell ref="AD10:AD11"/>
    <mergeCell ref="AE10:AE11"/>
    <mergeCell ref="AI9:AJ10"/>
    <mergeCell ref="AK9:AK11"/>
    <mergeCell ref="K10:K11"/>
    <mergeCell ref="L10:L11"/>
    <mergeCell ref="M10:M11"/>
    <mergeCell ref="N10:N11"/>
    <mergeCell ref="O10:O11"/>
    <mergeCell ref="U10:U11"/>
    <mergeCell ref="V10:V11"/>
    <mergeCell ref="W10:W11"/>
    <mergeCell ref="X10:X11"/>
    <mergeCell ref="P10:P11"/>
    <mergeCell ref="Q10:Q11"/>
    <mergeCell ref="R10:R11"/>
    <mergeCell ref="S10:S11"/>
    <mergeCell ref="T10:T11"/>
  </mergeCells>
  <pageMargins left="0" right="0" top="0" bottom="0" header="0.31496062992125984" footer="0.31496062992125984"/>
  <pageSetup paperSize="9" scale="53" fitToWidth="2" orientation="landscape" r:id="rId1"/>
  <colBreaks count="1" manualBreakCount="1">
    <brk id="14" max="5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FFCC"/>
    <pageSetUpPr fitToPage="1"/>
  </sheetPr>
  <dimension ref="A1:CG57"/>
  <sheetViews>
    <sheetView zoomScale="110" zoomScaleNormal="110" zoomScaleSheetLayoutView="70" workbookViewId="0">
      <pane xSplit="3" ySplit="9" topLeftCell="BV43" activePane="bottomRight" state="frozen"/>
      <selection pane="topRight" activeCell="D1" sqref="D1"/>
      <selection pane="bottomLeft" activeCell="A10" sqref="A10"/>
      <selection pane="bottomRight" activeCell="C56" sqref="C56"/>
    </sheetView>
  </sheetViews>
  <sheetFormatPr defaultRowHeight="15" outlineLevelCol="1" x14ac:dyDescent="0.25"/>
  <cols>
    <col min="1" max="1" width="4.140625" customWidth="1"/>
    <col min="2" max="2" width="6.28515625" customWidth="1"/>
    <col min="3" max="3" width="42.85546875" customWidth="1"/>
    <col min="4" max="5" width="7.85546875" hidden="1" customWidth="1" outlineLevel="1"/>
    <col min="6" max="6" width="7.7109375" hidden="1" customWidth="1" outlineLevel="1"/>
    <col min="7" max="7" width="6.42578125" hidden="1" customWidth="1" outlineLevel="1"/>
    <col min="8" max="8" width="7.28515625" hidden="1" customWidth="1" outlineLevel="1"/>
    <col min="9" max="35" width="4.140625" hidden="1" customWidth="1" outlineLevel="1"/>
    <col min="36" max="36" width="4.5703125" hidden="1" customWidth="1" outlineLevel="1"/>
    <col min="37" max="38" width="8" hidden="1" customWidth="1" outlineLevel="1"/>
    <col min="39" max="39" width="8.42578125" hidden="1" customWidth="1" outlineLevel="1"/>
    <col min="40" max="40" width="6.7109375" hidden="1" customWidth="1" outlineLevel="1"/>
    <col min="41" max="41" width="7.5703125" hidden="1" customWidth="1" outlineLevel="1"/>
    <col min="42" max="42" width="8.42578125" hidden="1" customWidth="1" outlineLevel="1"/>
    <col min="43" max="43" width="7.7109375" hidden="1" customWidth="1" outlineLevel="1"/>
    <col min="44" max="44" width="8.140625" hidden="1" customWidth="1" outlineLevel="1"/>
    <col min="45" max="45" width="7.7109375" hidden="1" customWidth="1" outlineLevel="1"/>
    <col min="46" max="46" width="23.7109375" customWidth="1" collapsed="1"/>
    <col min="47" max="47" width="22.42578125" customWidth="1"/>
    <col min="48" max="48" width="18" customWidth="1"/>
    <col min="49" max="49" width="15.42578125" customWidth="1"/>
    <col min="50" max="50" width="15.5703125" customWidth="1"/>
    <col min="51" max="51" width="16.28515625" customWidth="1"/>
    <col min="52" max="60" width="14" hidden="1" customWidth="1"/>
    <col min="61" max="61" width="17.7109375" hidden="1" customWidth="1"/>
    <col min="62" max="62" width="16" customWidth="1"/>
    <col min="63" max="63" width="19" customWidth="1"/>
    <col min="64" max="67" width="18" customWidth="1"/>
    <col min="68" max="68" width="14.28515625" customWidth="1"/>
    <col min="69" max="69" width="20.42578125" customWidth="1"/>
    <col min="70" max="70" width="23.42578125" hidden="1" customWidth="1"/>
    <col min="71" max="72" width="18" customWidth="1"/>
    <col min="73" max="73" width="19.7109375" customWidth="1"/>
    <col min="74" max="74" width="24.140625" customWidth="1"/>
    <col min="75" max="75" width="13.7109375" customWidth="1"/>
    <col min="76" max="76" width="19.28515625" customWidth="1"/>
    <col min="77" max="77" width="21" customWidth="1"/>
    <col min="78" max="78" width="20.42578125" customWidth="1"/>
    <col min="79" max="79" width="20.5703125" customWidth="1"/>
    <col min="80" max="80" width="21.5703125" customWidth="1"/>
    <col min="81" max="81" width="23.7109375" customWidth="1"/>
    <col min="82" max="82" width="12.85546875" bestFit="1" customWidth="1"/>
    <col min="83" max="85" width="27" bestFit="1" customWidth="1"/>
  </cols>
  <sheetData>
    <row r="1" spans="1:85" ht="15" customHeight="1" x14ac:dyDescent="0.25">
      <c r="A1" s="19"/>
      <c r="B1" s="19"/>
      <c r="C1" s="17"/>
      <c r="G1" s="2"/>
      <c r="H1" s="2"/>
      <c r="I1" s="39"/>
      <c r="N1" s="43"/>
      <c r="AF1" s="9"/>
      <c r="AG1" s="9"/>
      <c r="AJ1" s="9"/>
      <c r="AN1" s="2"/>
      <c r="AO1" s="2"/>
      <c r="AP1" s="2"/>
      <c r="AT1" s="49"/>
      <c r="AU1" s="50"/>
      <c r="AV1" s="50"/>
      <c r="AW1" s="51"/>
      <c r="AX1" s="51"/>
      <c r="AY1" s="51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9"/>
      <c r="BL1" s="51"/>
      <c r="BM1" s="51"/>
      <c r="BN1" s="51"/>
      <c r="BO1" s="51"/>
      <c r="BP1" s="51"/>
      <c r="BQ1" s="51"/>
      <c r="BR1" s="51"/>
      <c r="BS1" s="66"/>
      <c r="BT1" s="66"/>
      <c r="BU1" s="337"/>
      <c r="BV1" s="376"/>
      <c r="BW1" s="95"/>
      <c r="BX1" s="121"/>
      <c r="BY1" s="66"/>
      <c r="BZ1" s="337"/>
      <c r="CA1" s="337"/>
      <c r="CB1" s="66"/>
      <c r="CC1" s="66"/>
    </row>
    <row r="2" spans="1:85" ht="19.5" x14ac:dyDescent="0.3">
      <c r="A2" s="19"/>
      <c r="B2" s="19"/>
      <c r="C2" s="63" t="s">
        <v>77</v>
      </c>
      <c r="G2" s="2"/>
      <c r="H2" s="2"/>
      <c r="I2" s="39"/>
      <c r="N2" s="43"/>
      <c r="AF2" s="9"/>
      <c r="AG2" s="9"/>
      <c r="AJ2" s="9"/>
      <c r="AN2" s="2"/>
      <c r="AO2" s="2"/>
      <c r="AP2" s="2"/>
      <c r="AT2" s="50"/>
      <c r="AU2" s="50"/>
      <c r="AV2" s="50"/>
      <c r="AW2" s="51"/>
      <c r="AX2" s="51"/>
      <c r="AY2" s="51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9"/>
      <c r="BL2" s="51"/>
      <c r="BM2" s="51"/>
      <c r="BN2" s="51"/>
      <c r="BO2" s="51"/>
      <c r="BP2" s="51"/>
      <c r="BQ2" s="51"/>
      <c r="BR2" s="51"/>
      <c r="BS2" s="66"/>
      <c r="BT2" s="66"/>
      <c r="BU2" s="337"/>
      <c r="BV2" s="376"/>
      <c r="BW2" s="95"/>
      <c r="BX2" s="121"/>
      <c r="BY2" s="66"/>
      <c r="BZ2" s="337"/>
      <c r="CA2" s="337"/>
      <c r="CB2" s="66"/>
      <c r="CC2" s="66"/>
    </row>
    <row r="3" spans="1:85" ht="15" hidden="1" customHeight="1" x14ac:dyDescent="0.25">
      <c r="A3" s="19"/>
      <c r="B3" s="19"/>
      <c r="C3" s="18"/>
      <c r="G3" s="2"/>
      <c r="H3" s="2"/>
      <c r="I3" s="39"/>
      <c r="N3" s="43"/>
      <c r="AF3" s="9"/>
      <c r="AG3" s="9"/>
      <c r="AJ3" s="9"/>
      <c r="AN3" s="2"/>
      <c r="AO3" s="2"/>
      <c r="AP3" s="2"/>
      <c r="AT3" s="50"/>
      <c r="AU3" s="50"/>
      <c r="AV3" s="50"/>
      <c r="AW3" s="51"/>
      <c r="AX3" s="51"/>
      <c r="AY3" s="51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9"/>
      <c r="BL3" s="70"/>
      <c r="BM3" s="70"/>
      <c r="BN3" s="335"/>
      <c r="BO3" s="336"/>
      <c r="BP3" s="51"/>
      <c r="BQ3" s="51"/>
      <c r="BR3" s="51"/>
      <c r="BS3" s="66"/>
      <c r="BT3" s="66"/>
      <c r="BU3" s="337"/>
      <c r="BV3" s="376"/>
      <c r="BW3" s="95"/>
      <c r="BX3" s="121"/>
      <c r="BY3" s="66"/>
      <c r="BZ3" s="337"/>
      <c r="CA3" s="337"/>
      <c r="CB3" s="66"/>
      <c r="CC3" s="66"/>
    </row>
    <row r="4" spans="1:85" ht="15" hidden="1" customHeight="1" x14ac:dyDescent="0.25">
      <c r="A4" s="19"/>
      <c r="B4" s="19"/>
      <c r="C4" s="17"/>
      <c r="G4" s="2"/>
      <c r="H4" s="2"/>
      <c r="I4" s="39"/>
      <c r="N4" s="43"/>
      <c r="AF4" s="9"/>
      <c r="AG4" s="9"/>
      <c r="AJ4" s="9"/>
      <c r="AN4" s="2"/>
      <c r="AO4" s="2"/>
      <c r="AP4" s="2"/>
      <c r="AT4" s="50"/>
      <c r="AU4" s="50"/>
      <c r="AV4" s="50"/>
      <c r="AW4" s="52"/>
      <c r="AX4" s="52"/>
      <c r="AY4" s="52"/>
      <c r="AZ4" s="67"/>
      <c r="BA4" s="67"/>
      <c r="BB4" s="67"/>
      <c r="BC4" s="67"/>
      <c r="BD4" s="67"/>
      <c r="BE4" s="67"/>
      <c r="BF4" s="67"/>
      <c r="BG4" s="67"/>
      <c r="BH4" s="67"/>
      <c r="BI4" s="66"/>
      <c r="BJ4" s="67"/>
      <c r="BK4" s="69"/>
      <c r="BL4" s="50"/>
      <c r="BM4" s="50"/>
      <c r="BN4" s="50"/>
      <c r="BO4" s="50"/>
      <c r="BP4" s="51"/>
      <c r="BQ4" s="51"/>
      <c r="BR4" s="51"/>
      <c r="BS4" s="66"/>
      <c r="BT4" s="66"/>
      <c r="BU4" s="337"/>
      <c r="BV4" s="376"/>
      <c r="BW4" s="95"/>
      <c r="BX4" s="121"/>
      <c r="BY4" s="66"/>
      <c r="BZ4" s="337"/>
      <c r="CA4" s="337"/>
      <c r="CB4" s="66"/>
      <c r="CC4" s="66"/>
    </row>
    <row r="5" spans="1:85" ht="25.5" customHeight="1" x14ac:dyDescent="0.25">
      <c r="A5" s="89"/>
      <c r="B5" s="90"/>
      <c r="C5" s="90"/>
      <c r="D5" s="366" t="s">
        <v>64</v>
      </c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M5" s="366"/>
      <c r="AN5" s="366"/>
      <c r="AO5" s="366"/>
      <c r="AP5" s="366"/>
      <c r="AQ5" s="366"/>
      <c r="AR5" s="366"/>
      <c r="AS5" s="366"/>
      <c r="AT5" s="50"/>
      <c r="AU5" s="50"/>
      <c r="AV5" s="53"/>
      <c r="AW5" s="52"/>
      <c r="AX5" s="52"/>
      <c r="AY5" s="52"/>
      <c r="AZ5" s="67"/>
      <c r="BA5" s="67"/>
      <c r="BB5" s="67"/>
      <c r="BC5" s="67"/>
      <c r="BD5" s="67"/>
      <c r="BE5" s="67"/>
      <c r="BF5" s="67"/>
      <c r="BG5" s="67"/>
      <c r="BH5" s="67"/>
      <c r="BI5" s="66"/>
      <c r="BJ5" s="67"/>
      <c r="BK5" s="69"/>
      <c r="BL5" s="50"/>
      <c r="BM5" s="50"/>
      <c r="BN5" s="50"/>
      <c r="BO5" s="50"/>
      <c r="BP5" s="51"/>
      <c r="BQ5" s="51"/>
      <c r="BR5" s="51"/>
      <c r="BS5" s="66"/>
      <c r="BT5" s="66"/>
      <c r="BU5" s="337"/>
      <c r="BV5" s="377"/>
      <c r="BW5" s="95"/>
      <c r="BX5" s="121"/>
      <c r="BY5" s="66"/>
      <c r="BZ5" s="337"/>
      <c r="CA5" s="337"/>
      <c r="CB5" s="66"/>
      <c r="CC5" s="66"/>
      <c r="CE5" s="319" t="s">
        <v>189</v>
      </c>
      <c r="CF5" s="320"/>
      <c r="CG5" s="321"/>
    </row>
    <row r="6" spans="1:85" ht="32.25" customHeight="1" x14ac:dyDescent="0.25">
      <c r="A6" s="322" t="s">
        <v>60</v>
      </c>
      <c r="B6" s="323" t="s">
        <v>84</v>
      </c>
      <c r="C6" s="326" t="s">
        <v>0</v>
      </c>
      <c r="D6" s="281" t="s">
        <v>53</v>
      </c>
      <c r="E6" s="281"/>
      <c r="F6" s="281"/>
      <c r="G6" s="281"/>
      <c r="H6" s="278" t="s">
        <v>57</v>
      </c>
      <c r="I6" s="338" t="s">
        <v>51</v>
      </c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40"/>
      <c r="AK6" s="338" t="s">
        <v>1</v>
      </c>
      <c r="AL6" s="339"/>
      <c r="AM6" s="339"/>
      <c r="AN6" s="340"/>
      <c r="AO6" s="278" t="s">
        <v>58</v>
      </c>
      <c r="AP6" s="278" t="s">
        <v>56</v>
      </c>
      <c r="AQ6" s="281" t="s">
        <v>7</v>
      </c>
      <c r="AR6" s="281"/>
      <c r="AS6" s="281"/>
      <c r="AT6" s="341" t="s">
        <v>68</v>
      </c>
      <c r="AU6" s="341" t="s">
        <v>181</v>
      </c>
      <c r="AV6" s="348" t="s">
        <v>72</v>
      </c>
      <c r="AW6" s="329" t="s">
        <v>182</v>
      </c>
      <c r="AX6" s="330"/>
      <c r="AY6" s="331"/>
      <c r="AZ6" s="357" t="s">
        <v>69</v>
      </c>
      <c r="BA6" s="357"/>
      <c r="BB6" s="357"/>
      <c r="BC6" s="357"/>
      <c r="BD6" s="357"/>
      <c r="BE6" s="357"/>
      <c r="BF6" s="357"/>
      <c r="BG6" s="357"/>
      <c r="BH6" s="357"/>
      <c r="BI6" s="357"/>
      <c r="BJ6" s="357"/>
      <c r="BK6" s="354" t="s">
        <v>186</v>
      </c>
      <c r="BL6" s="343" t="s">
        <v>70</v>
      </c>
      <c r="BM6" s="343"/>
      <c r="BN6" s="343"/>
      <c r="BO6" s="343"/>
      <c r="BP6" s="343"/>
      <c r="BQ6" s="343"/>
      <c r="BR6" s="345" t="s">
        <v>174</v>
      </c>
      <c r="BS6" s="328" t="s">
        <v>166</v>
      </c>
      <c r="BT6" s="328" t="s">
        <v>165</v>
      </c>
      <c r="BU6" s="358" t="s">
        <v>183</v>
      </c>
      <c r="BV6" s="367" t="s">
        <v>175</v>
      </c>
      <c r="BW6" s="363" t="s">
        <v>184</v>
      </c>
      <c r="BX6" s="378" t="s">
        <v>176</v>
      </c>
      <c r="BY6" s="370" t="s">
        <v>139</v>
      </c>
      <c r="BZ6" s="328" t="s">
        <v>80</v>
      </c>
      <c r="CA6" s="328"/>
      <c r="CB6" s="373" t="s">
        <v>178</v>
      </c>
      <c r="CC6" s="367" t="s">
        <v>171</v>
      </c>
      <c r="CE6" s="317" t="s">
        <v>139</v>
      </c>
      <c r="CF6" s="318" t="s">
        <v>80</v>
      </c>
      <c r="CG6" s="318"/>
    </row>
    <row r="7" spans="1:85" ht="125.25" customHeight="1" x14ac:dyDescent="0.25">
      <c r="A7" s="322"/>
      <c r="B7" s="324"/>
      <c r="C7" s="326"/>
      <c r="D7" s="281" t="s">
        <v>59</v>
      </c>
      <c r="E7" s="281" t="s">
        <v>54</v>
      </c>
      <c r="F7" s="281" t="s">
        <v>55</v>
      </c>
      <c r="G7" s="327" t="s">
        <v>52</v>
      </c>
      <c r="H7" s="279"/>
      <c r="I7" s="351" t="s">
        <v>4</v>
      </c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3"/>
      <c r="Y7" s="351" t="s">
        <v>5</v>
      </c>
      <c r="Z7" s="352"/>
      <c r="AA7" s="352"/>
      <c r="AB7" s="352"/>
      <c r="AC7" s="352"/>
      <c r="AD7" s="352"/>
      <c r="AE7" s="353"/>
      <c r="AF7" s="338" t="s">
        <v>6</v>
      </c>
      <c r="AG7" s="339"/>
      <c r="AH7" s="339"/>
      <c r="AI7" s="339"/>
      <c r="AJ7" s="340"/>
      <c r="AK7" s="281" t="s">
        <v>2</v>
      </c>
      <c r="AL7" s="281" t="s">
        <v>3</v>
      </c>
      <c r="AM7" s="281" t="s">
        <v>8</v>
      </c>
      <c r="AN7" s="327" t="s">
        <v>52</v>
      </c>
      <c r="AO7" s="279"/>
      <c r="AP7" s="279"/>
      <c r="AQ7" s="281" t="s">
        <v>66</v>
      </c>
      <c r="AR7" s="281" t="s">
        <v>65</v>
      </c>
      <c r="AS7" s="281" t="s">
        <v>67</v>
      </c>
      <c r="AT7" s="341"/>
      <c r="AU7" s="341"/>
      <c r="AV7" s="349"/>
      <c r="AW7" s="332"/>
      <c r="AX7" s="333"/>
      <c r="AY7" s="334"/>
      <c r="AZ7" s="358" t="s">
        <v>73</v>
      </c>
      <c r="BA7" s="360" t="s">
        <v>74</v>
      </c>
      <c r="BB7" s="360" t="s">
        <v>75</v>
      </c>
      <c r="BC7" s="360" t="s">
        <v>114</v>
      </c>
      <c r="BD7" s="360" t="s">
        <v>115</v>
      </c>
      <c r="BE7" s="360" t="s">
        <v>116</v>
      </c>
      <c r="BF7" s="360" t="s">
        <v>118</v>
      </c>
      <c r="BG7" s="360" t="s">
        <v>117</v>
      </c>
      <c r="BH7" s="360" t="s">
        <v>119</v>
      </c>
      <c r="BI7" s="360" t="s">
        <v>136</v>
      </c>
      <c r="BJ7" s="361" t="s">
        <v>76</v>
      </c>
      <c r="BK7" s="355"/>
      <c r="BL7" s="343" t="s">
        <v>141</v>
      </c>
      <c r="BM7" s="343"/>
      <c r="BN7" s="343" t="s">
        <v>140</v>
      </c>
      <c r="BO7" s="344"/>
      <c r="BP7" s="382" t="s">
        <v>185</v>
      </c>
      <c r="BQ7" s="342" t="s">
        <v>130</v>
      </c>
      <c r="BR7" s="346"/>
      <c r="BS7" s="328"/>
      <c r="BT7" s="328"/>
      <c r="BU7" s="381"/>
      <c r="BV7" s="368"/>
      <c r="BW7" s="364"/>
      <c r="BX7" s="379"/>
      <c r="BY7" s="371"/>
      <c r="BZ7" s="328"/>
      <c r="CA7" s="328"/>
      <c r="CB7" s="374"/>
      <c r="CC7" s="368"/>
      <c r="CE7" s="317"/>
      <c r="CF7" s="318"/>
      <c r="CG7" s="318"/>
    </row>
    <row r="8" spans="1:85" ht="61.5" customHeight="1" x14ac:dyDescent="0.25">
      <c r="A8" s="322"/>
      <c r="B8" s="325"/>
      <c r="C8" s="326"/>
      <c r="D8" s="281"/>
      <c r="E8" s="281"/>
      <c r="F8" s="281"/>
      <c r="G8" s="327"/>
      <c r="H8" s="280"/>
      <c r="I8" s="126">
        <v>1</v>
      </c>
      <c r="J8" s="93">
        <v>2</v>
      </c>
      <c r="K8" s="93">
        <v>3</v>
      </c>
      <c r="L8" s="93">
        <v>4</v>
      </c>
      <c r="M8" s="93">
        <v>5</v>
      </c>
      <c r="N8" s="93">
        <v>6</v>
      </c>
      <c r="O8" s="93">
        <v>7</v>
      </c>
      <c r="P8" s="93">
        <v>8</v>
      </c>
      <c r="Q8" s="93">
        <v>9</v>
      </c>
      <c r="R8" s="93">
        <v>10</v>
      </c>
      <c r="S8" s="93">
        <v>11</v>
      </c>
      <c r="T8" s="93">
        <v>12</v>
      </c>
      <c r="U8" s="93">
        <v>13</v>
      </c>
      <c r="V8" s="93">
        <v>14</v>
      </c>
      <c r="W8" s="93">
        <v>15</v>
      </c>
      <c r="X8" s="93">
        <v>16</v>
      </c>
      <c r="Y8" s="93">
        <v>17</v>
      </c>
      <c r="Z8" s="93">
        <v>18</v>
      </c>
      <c r="AA8" s="93">
        <v>19</v>
      </c>
      <c r="AB8" s="93">
        <v>20</v>
      </c>
      <c r="AC8" s="93">
        <v>21</v>
      </c>
      <c r="AD8" s="93">
        <v>22</v>
      </c>
      <c r="AE8" s="93">
        <v>23</v>
      </c>
      <c r="AF8" s="10">
        <v>24</v>
      </c>
      <c r="AG8" s="10">
        <v>25</v>
      </c>
      <c r="AH8" s="93">
        <v>26</v>
      </c>
      <c r="AI8" s="93">
        <v>27</v>
      </c>
      <c r="AJ8" s="10">
        <v>28</v>
      </c>
      <c r="AK8" s="281"/>
      <c r="AL8" s="281"/>
      <c r="AM8" s="281"/>
      <c r="AN8" s="327"/>
      <c r="AO8" s="280"/>
      <c r="AP8" s="280"/>
      <c r="AQ8" s="281"/>
      <c r="AR8" s="281"/>
      <c r="AS8" s="281"/>
      <c r="AT8" s="341"/>
      <c r="AU8" s="341"/>
      <c r="AV8" s="350"/>
      <c r="AW8" s="91" t="s">
        <v>81</v>
      </c>
      <c r="AX8" s="91" t="s">
        <v>187</v>
      </c>
      <c r="AY8" s="91" t="s">
        <v>188</v>
      </c>
      <c r="AZ8" s="359"/>
      <c r="BA8" s="360"/>
      <c r="BB8" s="360"/>
      <c r="BC8" s="360"/>
      <c r="BD8" s="360"/>
      <c r="BE8" s="360"/>
      <c r="BF8" s="360"/>
      <c r="BG8" s="360"/>
      <c r="BH8" s="360"/>
      <c r="BI8" s="360"/>
      <c r="BJ8" s="362"/>
      <c r="BK8" s="356"/>
      <c r="BL8" s="79" t="s">
        <v>122</v>
      </c>
      <c r="BM8" s="60" t="s">
        <v>121</v>
      </c>
      <c r="BN8" s="79" t="s">
        <v>123</v>
      </c>
      <c r="BO8" s="60" t="s">
        <v>128</v>
      </c>
      <c r="BP8" s="382"/>
      <c r="BQ8" s="342"/>
      <c r="BR8" s="347"/>
      <c r="BS8" s="328"/>
      <c r="BT8" s="328"/>
      <c r="BU8" s="359"/>
      <c r="BV8" s="369"/>
      <c r="BW8" s="365"/>
      <c r="BX8" s="380"/>
      <c r="BY8" s="372"/>
      <c r="BZ8" s="92" t="s">
        <v>131</v>
      </c>
      <c r="CA8" s="92" t="s">
        <v>132</v>
      </c>
      <c r="CB8" s="375"/>
      <c r="CC8" s="369"/>
      <c r="CE8" s="317"/>
      <c r="CF8" s="173" t="s">
        <v>131</v>
      </c>
      <c r="CG8" s="173" t="s">
        <v>132</v>
      </c>
    </row>
    <row r="9" spans="1:85" x14ac:dyDescent="0.25">
      <c r="A9" s="127">
        <v>1</v>
      </c>
      <c r="B9" s="127"/>
      <c r="C9" s="128">
        <v>2</v>
      </c>
      <c r="D9" s="126"/>
      <c r="E9" s="126"/>
      <c r="F9" s="126"/>
      <c r="G9" s="125"/>
      <c r="H9" s="129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0"/>
      <c r="AG9" s="10"/>
      <c r="AH9" s="126"/>
      <c r="AI9" s="126"/>
      <c r="AJ9" s="10"/>
      <c r="AK9" s="126"/>
      <c r="AL9" s="126"/>
      <c r="AM9" s="126"/>
      <c r="AN9" s="125"/>
      <c r="AO9" s="129"/>
      <c r="AP9" s="129"/>
      <c r="AQ9" s="126"/>
      <c r="AR9" s="126"/>
      <c r="AS9" s="126"/>
      <c r="AT9" s="60">
        <v>3</v>
      </c>
      <c r="AU9" s="60">
        <v>4</v>
      </c>
      <c r="AV9" s="60" t="s">
        <v>137</v>
      </c>
      <c r="AW9" s="134">
        <v>6</v>
      </c>
      <c r="AX9" s="60">
        <v>7</v>
      </c>
      <c r="AY9" s="134">
        <v>8</v>
      </c>
      <c r="AZ9" s="134">
        <v>9</v>
      </c>
      <c r="BA9" s="134">
        <v>10</v>
      </c>
      <c r="BB9" s="134">
        <v>11</v>
      </c>
      <c r="BC9" s="134">
        <v>12</v>
      </c>
      <c r="BD9" s="134">
        <v>13</v>
      </c>
      <c r="BE9" s="134">
        <v>14</v>
      </c>
      <c r="BF9" s="134">
        <v>15</v>
      </c>
      <c r="BG9" s="134">
        <v>16</v>
      </c>
      <c r="BH9" s="134">
        <v>17</v>
      </c>
      <c r="BI9" s="134" t="s">
        <v>135</v>
      </c>
      <c r="BJ9" s="134">
        <v>19</v>
      </c>
      <c r="BK9" s="138">
        <v>20</v>
      </c>
      <c r="BL9" s="135" t="s">
        <v>179</v>
      </c>
      <c r="BM9" s="134" t="s">
        <v>126</v>
      </c>
      <c r="BN9" s="135" t="s">
        <v>180</v>
      </c>
      <c r="BO9" s="134" t="s">
        <v>127</v>
      </c>
      <c r="BP9" s="135">
        <v>25</v>
      </c>
      <c r="BQ9" s="138" t="s">
        <v>129</v>
      </c>
      <c r="BR9" s="136" t="s">
        <v>173</v>
      </c>
      <c r="BS9" s="157">
        <v>27</v>
      </c>
      <c r="BT9" s="157">
        <v>28</v>
      </c>
      <c r="BU9" s="134" t="s">
        <v>167</v>
      </c>
      <c r="BV9" s="157" t="s">
        <v>169</v>
      </c>
      <c r="BW9" s="134">
        <v>30</v>
      </c>
      <c r="BX9" s="157" t="s">
        <v>170</v>
      </c>
      <c r="BY9" s="138" t="s">
        <v>168</v>
      </c>
      <c r="BZ9" s="134">
        <v>32</v>
      </c>
      <c r="CA9" s="134">
        <v>33</v>
      </c>
      <c r="CB9" s="137" t="s">
        <v>172</v>
      </c>
      <c r="CC9" s="165" t="s">
        <v>177</v>
      </c>
      <c r="CD9" s="1"/>
      <c r="CE9" s="174" t="s">
        <v>168</v>
      </c>
      <c r="CF9" s="175">
        <v>32</v>
      </c>
      <c r="CG9" s="175">
        <v>33</v>
      </c>
    </row>
    <row r="10" spans="1:85" ht="12.75" customHeight="1" x14ac:dyDescent="0.25">
      <c r="A10" s="94">
        <v>1</v>
      </c>
      <c r="B10" s="94">
        <v>61</v>
      </c>
      <c r="C10" s="56" t="s">
        <v>9</v>
      </c>
      <c r="D10" s="160">
        <v>25</v>
      </c>
      <c r="E10" s="160">
        <v>10</v>
      </c>
      <c r="F10" s="160">
        <v>6</v>
      </c>
      <c r="G10" s="6">
        <f>SUM(D10:F10)</f>
        <v>41</v>
      </c>
      <c r="H10" s="6">
        <v>28</v>
      </c>
      <c r="I10" s="20">
        <v>1</v>
      </c>
      <c r="J10" s="22">
        <v>2</v>
      </c>
      <c r="K10" s="20"/>
      <c r="L10" s="20"/>
      <c r="M10" s="20">
        <v>1</v>
      </c>
      <c r="N10" s="41">
        <v>2</v>
      </c>
      <c r="O10" s="22">
        <v>2</v>
      </c>
      <c r="P10" s="20"/>
      <c r="Q10" s="20"/>
      <c r="R10" s="20"/>
      <c r="S10" s="20"/>
      <c r="T10" s="20">
        <v>1</v>
      </c>
      <c r="U10" s="20">
        <v>1</v>
      </c>
      <c r="V10" s="20"/>
      <c r="W10" s="20">
        <v>3</v>
      </c>
      <c r="X10" s="160">
        <v>3</v>
      </c>
      <c r="Y10" s="8">
        <v>1</v>
      </c>
      <c r="Z10" s="160"/>
      <c r="AA10" s="160"/>
      <c r="AB10" s="160"/>
      <c r="AC10" s="160"/>
      <c r="AD10" s="160">
        <v>0.5</v>
      </c>
      <c r="AE10" s="160">
        <v>3</v>
      </c>
      <c r="AF10" s="8">
        <v>1</v>
      </c>
      <c r="AG10" s="8"/>
      <c r="AH10" s="160"/>
      <c r="AI10" s="160"/>
      <c r="AJ10" s="8">
        <v>2</v>
      </c>
      <c r="AK10" s="160">
        <f t="shared" ref="AK10:AK41" si="0">SUM(I10:X10)</f>
        <v>16</v>
      </c>
      <c r="AL10" s="160">
        <f>SUM(Y10:AE10)</f>
        <v>4.5</v>
      </c>
      <c r="AM10" s="160">
        <f>SUM(AF10:AJ10)</f>
        <v>3</v>
      </c>
      <c r="AN10" s="6">
        <f>SUM(I10:AJ10)</f>
        <v>23.5</v>
      </c>
      <c r="AO10" s="34">
        <f t="shared" ref="AO10:AO52" si="1">AN10/G10</f>
        <v>0.57317073170731703</v>
      </c>
      <c r="AP10" s="6">
        <f>COUNT(I10:AJ10)</f>
        <v>14</v>
      </c>
      <c r="AQ10" s="33"/>
      <c r="AR10" s="7">
        <f>AP10/H10</f>
        <v>0.5</v>
      </c>
      <c r="AS10" s="160"/>
      <c r="AT10" s="64">
        <f>H10</f>
        <v>28</v>
      </c>
      <c r="AU10" s="64">
        <f>AP10</f>
        <v>14</v>
      </c>
      <c r="AV10" s="64">
        <f t="shared" ref="AV10:AV52" si="2">ROUND(AU10/AT10*100,0)</f>
        <v>50</v>
      </c>
      <c r="AW10" s="64">
        <f>IF(AV10&lt;40,AV10,0)</f>
        <v>0</v>
      </c>
      <c r="AX10" s="64">
        <f>IF(AND(AV10&gt;=40,AV10&lt;60),AV10,0)</f>
        <v>50</v>
      </c>
      <c r="AY10" s="64">
        <f>IF(AV10&gt;=60,AV10,0)</f>
        <v>0</v>
      </c>
      <c r="AZ10" s="73">
        <v>7055</v>
      </c>
      <c r="BA10" s="73">
        <v>7031</v>
      </c>
      <c r="BB10" s="73">
        <v>7036</v>
      </c>
      <c r="BC10" s="73">
        <v>7027</v>
      </c>
      <c r="BD10" s="73">
        <v>7023</v>
      </c>
      <c r="BE10" s="73">
        <v>6996</v>
      </c>
      <c r="BF10" s="73">
        <v>6977</v>
      </c>
      <c r="BG10" s="73">
        <v>6954</v>
      </c>
      <c r="BH10" s="73">
        <v>6951</v>
      </c>
      <c r="BI10" s="73">
        <f t="shared" ref="BI10:BI52" si="3">ROUND(AVERAGE(AZ10:BH10),0)</f>
        <v>7006</v>
      </c>
      <c r="BJ10" s="64">
        <f t="shared" ref="BJ10:BJ52" si="4">IF(OR(AX10&gt;0,AY10&gt;0),BI10,0)</f>
        <v>7006</v>
      </c>
      <c r="BK10" s="139" t="e">
        <f>VLOOKUP(B10,#REF!,33,0)*1000</f>
        <v>#REF!</v>
      </c>
      <c r="BL10" s="81" t="e">
        <f>($BK$53*0.7)/$BJ$53</f>
        <v>#REF!</v>
      </c>
      <c r="BM10" s="75" t="e">
        <f>BL10*BJ10</f>
        <v>#REF!</v>
      </c>
      <c r="BN10" s="80">
        <f t="shared" ref="BN10:BN52" si="5">IFERROR(($BK$53*0.3)/$AY$53,0)</f>
        <v>0</v>
      </c>
      <c r="BO10" s="75">
        <f t="shared" ref="BO10:BO52" si="6">BN10*AY10</f>
        <v>0</v>
      </c>
      <c r="BP10" s="77">
        <v>0</v>
      </c>
      <c r="BQ10" s="139" t="e">
        <f t="shared" ref="BQ10:BQ52" si="7">BM10+BO10+BP10</f>
        <v>#REF!</v>
      </c>
      <c r="BR10" s="133" t="e">
        <f>BQ10-BK10</f>
        <v>#REF!</v>
      </c>
      <c r="BS10" s="123" t="e">
        <f>VLOOKUP($B10,#REF!,22,0)</f>
        <v>#REF!</v>
      </c>
      <c r="BT10" s="123" t="e">
        <f>VLOOKUP($B10,#REF!,23,0)</f>
        <v>#REF!</v>
      </c>
      <c r="BU10" s="84" t="e">
        <f>BQ10*BS10*BT10</f>
        <v>#REF!</v>
      </c>
      <c r="BV10" s="161" t="e">
        <f>BU10-BQ10</f>
        <v>#REF!</v>
      </c>
      <c r="BW10" s="164" t="e">
        <f t="shared" ref="BW10:BW52" si="8">$BV$54</f>
        <v>#REF!</v>
      </c>
      <c r="BX10" s="163" t="e">
        <f t="shared" ref="BX10:BX52" si="9">BY10-BU10</f>
        <v>#REF!</v>
      </c>
      <c r="BY10" s="169" t="e">
        <f t="shared" ref="BY10:BY52" si="10">BU10*BW10</f>
        <v>#REF!</v>
      </c>
      <c r="BZ10" s="170" t="e">
        <v>#REF!</v>
      </c>
      <c r="CA10" s="170" t="e">
        <v>#REF!</v>
      </c>
      <c r="CB10" s="124" t="e">
        <f t="shared" ref="CB10:CB52" si="11">BY10-BQ10</f>
        <v>#REF!</v>
      </c>
      <c r="CC10" s="166" t="e">
        <f t="shared" ref="CC10:CC52" si="12">BY10-BK10</f>
        <v>#REF!</v>
      </c>
      <c r="CD10" s="168" t="e">
        <f>BY10-BZ10-CA10</f>
        <v>#REF!</v>
      </c>
      <c r="CE10" s="176" t="e">
        <f>CF10+CG10</f>
        <v>#REF!</v>
      </c>
      <c r="CF10" s="177" t="e">
        <f>ROUND(BZ10/1000,1)</f>
        <v>#REF!</v>
      </c>
      <c r="CG10" s="177" t="e">
        <f>ROUND(CA10/1000,1)</f>
        <v>#REF!</v>
      </c>
    </row>
    <row r="11" spans="1:85" ht="12.75" customHeight="1" x14ac:dyDescent="0.25">
      <c r="A11" s="94">
        <v>2</v>
      </c>
      <c r="B11" s="94">
        <v>29</v>
      </c>
      <c r="C11" s="56" t="s">
        <v>26</v>
      </c>
      <c r="D11" s="160">
        <v>25</v>
      </c>
      <c r="E11" s="160">
        <v>0</v>
      </c>
      <c r="F11" s="160">
        <v>0</v>
      </c>
      <c r="G11" s="6">
        <f t="shared" ref="G11:G49" si="13">SUM(D11:F11)</f>
        <v>25</v>
      </c>
      <c r="H11" s="6">
        <v>16</v>
      </c>
      <c r="I11" s="20"/>
      <c r="J11" s="22">
        <v>2</v>
      </c>
      <c r="K11" s="20"/>
      <c r="L11" s="20"/>
      <c r="M11" s="20"/>
      <c r="N11" s="41"/>
      <c r="O11" s="20">
        <v>2</v>
      </c>
      <c r="P11" s="20">
        <v>1</v>
      </c>
      <c r="Q11" s="20"/>
      <c r="R11" s="20">
        <v>1</v>
      </c>
      <c r="S11" s="20">
        <v>1</v>
      </c>
      <c r="T11" s="20">
        <v>1</v>
      </c>
      <c r="U11" s="20">
        <v>1</v>
      </c>
      <c r="V11" s="20">
        <v>1</v>
      </c>
      <c r="W11" s="20">
        <v>3</v>
      </c>
      <c r="X11" s="160">
        <v>3</v>
      </c>
      <c r="Y11" s="30" t="s">
        <v>50</v>
      </c>
      <c r="Z11" s="31" t="s">
        <v>50</v>
      </c>
      <c r="AA11" s="31" t="s">
        <v>50</v>
      </c>
      <c r="AB11" s="31" t="s">
        <v>50</v>
      </c>
      <c r="AC11" s="31" t="s">
        <v>50</v>
      </c>
      <c r="AD11" s="31" t="s">
        <v>50</v>
      </c>
      <c r="AE11" s="31" t="s">
        <v>50</v>
      </c>
      <c r="AF11" s="30" t="s">
        <v>50</v>
      </c>
      <c r="AG11" s="30" t="s">
        <v>50</v>
      </c>
      <c r="AH11" s="31" t="s">
        <v>50</v>
      </c>
      <c r="AI11" s="31" t="s">
        <v>50</v>
      </c>
      <c r="AJ11" s="30" t="s">
        <v>50</v>
      </c>
      <c r="AK11" s="160">
        <f t="shared" si="0"/>
        <v>16</v>
      </c>
      <c r="AL11" s="160" t="s">
        <v>50</v>
      </c>
      <c r="AM11" s="160" t="s">
        <v>50</v>
      </c>
      <c r="AN11" s="6">
        <f t="shared" ref="AN11:AN52" si="14">SUM(I11:AJ11)</f>
        <v>16</v>
      </c>
      <c r="AO11" s="34">
        <f t="shared" si="1"/>
        <v>0.64</v>
      </c>
      <c r="AP11" s="6">
        <f>COUNT(I11:AJ11)</f>
        <v>10</v>
      </c>
      <c r="AQ11" s="33"/>
      <c r="AR11" s="1"/>
      <c r="AS11" s="7">
        <f>AP11/H11</f>
        <v>0.625</v>
      </c>
      <c r="AT11" s="64">
        <f t="shared" ref="AT11:AT52" si="15">H11</f>
        <v>16</v>
      </c>
      <c r="AU11" s="64">
        <f t="shared" ref="AU11:AU51" si="16">AP11</f>
        <v>10</v>
      </c>
      <c r="AV11" s="64">
        <f t="shared" si="2"/>
        <v>63</v>
      </c>
      <c r="AW11" s="64">
        <f t="shared" ref="AW11:AW52" si="17">IF(AV11&lt;40,AV11,0)</f>
        <v>0</v>
      </c>
      <c r="AX11" s="64">
        <f t="shared" ref="AX11:AX52" si="18">IF(AND(AV11&gt;=40,AV11&lt;60),AV11,0)</f>
        <v>0</v>
      </c>
      <c r="AY11" s="64">
        <f t="shared" ref="AY11:AY52" si="19">IF(AV11&gt;=60,AV11,0)</f>
        <v>63</v>
      </c>
      <c r="AZ11" s="68">
        <v>28658</v>
      </c>
      <c r="BA11" s="68">
        <v>28636</v>
      </c>
      <c r="BB11" s="68">
        <v>28651</v>
      </c>
      <c r="BC11" s="68">
        <v>28681</v>
      </c>
      <c r="BD11" s="68">
        <v>28700</v>
      </c>
      <c r="BE11" s="68">
        <v>28682</v>
      </c>
      <c r="BF11" s="68">
        <v>28605</v>
      </c>
      <c r="BG11" s="68">
        <v>28401</v>
      </c>
      <c r="BH11" s="68">
        <v>28390</v>
      </c>
      <c r="BI11" s="68">
        <f t="shared" si="3"/>
        <v>28600</v>
      </c>
      <c r="BJ11" s="64">
        <f t="shared" si="4"/>
        <v>28600</v>
      </c>
      <c r="BK11" s="139" t="e">
        <f>VLOOKUP(B11,#REF!,33,0)*1000</f>
        <v>#REF!</v>
      </c>
      <c r="BL11" s="81" t="e">
        <f t="shared" ref="BL11:BL52" si="20">($BK$53*0.7)/$BJ$53</f>
        <v>#REF!</v>
      </c>
      <c r="BM11" s="75" t="e">
        <f t="shared" ref="BM11:BM52" si="21">BL11*BJ11</f>
        <v>#REF!</v>
      </c>
      <c r="BN11" s="80">
        <f t="shared" si="5"/>
        <v>0</v>
      </c>
      <c r="BO11" s="75">
        <f t="shared" si="6"/>
        <v>0</v>
      </c>
      <c r="BP11" s="77">
        <v>0</v>
      </c>
      <c r="BQ11" s="139" t="e">
        <f t="shared" si="7"/>
        <v>#REF!</v>
      </c>
      <c r="BR11" s="133" t="e">
        <f t="shared" ref="BR11:BR52" si="22">BQ11-BK11</f>
        <v>#REF!</v>
      </c>
      <c r="BS11" s="123" t="e">
        <f>VLOOKUP($B11,#REF!,22,0)</f>
        <v>#REF!</v>
      </c>
      <c r="BT11" s="123" t="e">
        <f>VLOOKUP($B11,#REF!,23,0)</f>
        <v>#REF!</v>
      </c>
      <c r="BU11" s="84" t="e">
        <f t="shared" ref="BU11:BU52" si="23">BQ11*BS11*BT11</f>
        <v>#REF!</v>
      </c>
      <c r="BV11" s="161" t="e">
        <f t="shared" ref="BV11:BV52" si="24">BU11-BQ11</f>
        <v>#REF!</v>
      </c>
      <c r="BW11" s="164" t="e">
        <f t="shared" si="8"/>
        <v>#REF!</v>
      </c>
      <c r="BX11" s="163" t="e">
        <f t="shared" si="9"/>
        <v>#REF!</v>
      </c>
      <c r="BY11" s="169" t="e">
        <f t="shared" si="10"/>
        <v>#REF!</v>
      </c>
      <c r="BZ11" s="170" t="e">
        <v>#REF!</v>
      </c>
      <c r="CA11" s="170" t="e">
        <v>#REF!</v>
      </c>
      <c r="CB11" s="124" t="e">
        <f t="shared" si="11"/>
        <v>#REF!</v>
      </c>
      <c r="CC11" s="166" t="e">
        <f t="shared" si="12"/>
        <v>#REF!</v>
      </c>
      <c r="CD11" s="1" t="e">
        <f t="shared" ref="CD11:CD53" si="25">BY11-BZ11-CA11</f>
        <v>#REF!</v>
      </c>
      <c r="CE11" s="176" t="e">
        <f t="shared" ref="CE11:CE52" si="26">CF11+CG11</f>
        <v>#REF!</v>
      </c>
      <c r="CF11" s="181" t="e">
        <f t="shared" ref="CF11:CF52" si="27">ROUND(BZ11/1000,1)</f>
        <v>#REF!</v>
      </c>
      <c r="CG11" s="181" t="e">
        <f t="shared" ref="CG11:CG52" si="28">ROUND(CA11/1000,1)</f>
        <v>#REF!</v>
      </c>
    </row>
    <row r="12" spans="1:85" ht="12.75" customHeight="1" x14ac:dyDescent="0.25">
      <c r="A12" s="94">
        <v>3</v>
      </c>
      <c r="B12" s="94">
        <v>33</v>
      </c>
      <c r="C12" s="56" t="s">
        <v>27</v>
      </c>
      <c r="D12" s="160">
        <v>25</v>
      </c>
      <c r="E12" s="160">
        <v>0</v>
      </c>
      <c r="F12" s="160">
        <v>0</v>
      </c>
      <c r="G12" s="6">
        <f t="shared" si="13"/>
        <v>25</v>
      </c>
      <c r="H12" s="6">
        <v>16</v>
      </c>
      <c r="I12" s="22">
        <v>0.5</v>
      </c>
      <c r="J12" s="22">
        <v>2</v>
      </c>
      <c r="K12" s="20">
        <v>1</v>
      </c>
      <c r="L12" s="20"/>
      <c r="M12" s="20"/>
      <c r="N12" s="41"/>
      <c r="O12" s="20">
        <v>2</v>
      </c>
      <c r="P12" s="20">
        <v>1</v>
      </c>
      <c r="Q12" s="20"/>
      <c r="R12" s="20">
        <v>1</v>
      </c>
      <c r="S12" s="20">
        <v>2</v>
      </c>
      <c r="T12" s="20">
        <v>1</v>
      </c>
      <c r="U12" s="20">
        <v>1</v>
      </c>
      <c r="V12" s="20">
        <v>1</v>
      </c>
      <c r="W12" s="20"/>
      <c r="X12" s="160">
        <v>3</v>
      </c>
      <c r="Y12" s="30" t="s">
        <v>50</v>
      </c>
      <c r="Z12" s="31" t="s">
        <v>50</v>
      </c>
      <c r="AA12" s="31" t="s">
        <v>50</v>
      </c>
      <c r="AB12" s="31" t="s">
        <v>50</v>
      </c>
      <c r="AC12" s="31" t="s">
        <v>50</v>
      </c>
      <c r="AD12" s="31" t="s">
        <v>50</v>
      </c>
      <c r="AE12" s="31" t="s">
        <v>50</v>
      </c>
      <c r="AF12" s="30" t="s">
        <v>50</v>
      </c>
      <c r="AG12" s="30" t="s">
        <v>50</v>
      </c>
      <c r="AH12" s="31" t="s">
        <v>50</v>
      </c>
      <c r="AI12" s="31" t="s">
        <v>50</v>
      </c>
      <c r="AJ12" s="30" t="s">
        <v>50</v>
      </c>
      <c r="AK12" s="160">
        <f t="shared" si="0"/>
        <v>15.5</v>
      </c>
      <c r="AL12" s="160" t="s">
        <v>50</v>
      </c>
      <c r="AM12" s="160" t="s">
        <v>50</v>
      </c>
      <c r="AN12" s="6">
        <f t="shared" si="14"/>
        <v>15.5</v>
      </c>
      <c r="AO12" s="34">
        <f t="shared" si="1"/>
        <v>0.62</v>
      </c>
      <c r="AP12" s="6">
        <f t="shared" ref="AP12:AP52" si="29">COUNT(I12:AJ12)</f>
        <v>11</v>
      </c>
      <c r="AQ12" s="7"/>
      <c r="AR12" s="33"/>
      <c r="AS12" s="7">
        <f>AP12/H12</f>
        <v>0.6875</v>
      </c>
      <c r="AT12" s="64">
        <f t="shared" si="15"/>
        <v>16</v>
      </c>
      <c r="AU12" s="64">
        <f t="shared" si="16"/>
        <v>11</v>
      </c>
      <c r="AV12" s="64">
        <f t="shared" si="2"/>
        <v>69</v>
      </c>
      <c r="AW12" s="64">
        <f t="shared" si="17"/>
        <v>0</v>
      </c>
      <c r="AX12" s="64">
        <f t="shared" si="18"/>
        <v>0</v>
      </c>
      <c r="AY12" s="64">
        <f t="shared" si="19"/>
        <v>69</v>
      </c>
      <c r="AZ12" s="73">
        <v>44526</v>
      </c>
      <c r="BA12" s="73">
        <v>44621</v>
      </c>
      <c r="BB12" s="73">
        <v>44682</v>
      </c>
      <c r="BC12" s="73">
        <v>44673</v>
      </c>
      <c r="BD12" s="73">
        <v>44717</v>
      </c>
      <c r="BE12" s="73">
        <v>44769</v>
      </c>
      <c r="BF12" s="73">
        <v>44675</v>
      </c>
      <c r="BG12" s="73">
        <v>44150</v>
      </c>
      <c r="BH12" s="73">
        <v>44098</v>
      </c>
      <c r="BI12" s="73">
        <f t="shared" si="3"/>
        <v>44546</v>
      </c>
      <c r="BJ12" s="64">
        <f t="shared" si="4"/>
        <v>44546</v>
      </c>
      <c r="BK12" s="139" t="e">
        <f>VLOOKUP(B12,#REF!,33,0)*1000</f>
        <v>#REF!</v>
      </c>
      <c r="BL12" s="81" t="e">
        <f t="shared" si="20"/>
        <v>#REF!</v>
      </c>
      <c r="BM12" s="75" t="e">
        <f t="shared" si="21"/>
        <v>#REF!</v>
      </c>
      <c r="BN12" s="80">
        <f t="shared" si="5"/>
        <v>0</v>
      </c>
      <c r="BO12" s="75">
        <f t="shared" si="6"/>
        <v>0</v>
      </c>
      <c r="BP12" s="77">
        <v>0</v>
      </c>
      <c r="BQ12" s="139" t="e">
        <f t="shared" si="7"/>
        <v>#REF!</v>
      </c>
      <c r="BR12" s="133" t="e">
        <f t="shared" si="22"/>
        <v>#REF!</v>
      </c>
      <c r="BS12" s="123" t="e">
        <f>VLOOKUP($B12,#REF!,22,0)</f>
        <v>#REF!</v>
      </c>
      <c r="BT12" s="123" t="e">
        <f>VLOOKUP($B12,#REF!,23,0)</f>
        <v>#REF!</v>
      </c>
      <c r="BU12" s="84" t="e">
        <f t="shared" si="23"/>
        <v>#REF!</v>
      </c>
      <c r="BV12" s="161" t="e">
        <f t="shared" si="24"/>
        <v>#REF!</v>
      </c>
      <c r="BW12" s="164" t="e">
        <f t="shared" si="8"/>
        <v>#REF!</v>
      </c>
      <c r="BX12" s="163" t="e">
        <f t="shared" si="9"/>
        <v>#REF!</v>
      </c>
      <c r="BY12" s="169" t="e">
        <f t="shared" si="10"/>
        <v>#REF!</v>
      </c>
      <c r="BZ12" s="170" t="e">
        <v>#REF!</v>
      </c>
      <c r="CA12" s="170" t="e">
        <v>#REF!</v>
      </c>
      <c r="CB12" s="124" t="e">
        <f t="shared" si="11"/>
        <v>#REF!</v>
      </c>
      <c r="CC12" s="166" t="e">
        <f t="shared" si="12"/>
        <v>#REF!</v>
      </c>
      <c r="CD12" s="1" t="e">
        <f t="shared" si="25"/>
        <v>#REF!</v>
      </c>
      <c r="CE12" s="176" t="e">
        <f t="shared" si="26"/>
        <v>#REF!</v>
      </c>
      <c r="CF12" s="181" t="e">
        <f t="shared" si="27"/>
        <v>#REF!</v>
      </c>
      <c r="CG12" s="181" t="e">
        <f t="shared" si="28"/>
        <v>#REF!</v>
      </c>
    </row>
    <row r="13" spans="1:85" ht="12.75" customHeight="1" x14ac:dyDescent="0.25">
      <c r="A13" s="94">
        <v>4</v>
      </c>
      <c r="B13" s="94">
        <v>71</v>
      </c>
      <c r="C13" s="56" t="s">
        <v>15</v>
      </c>
      <c r="D13" s="160">
        <v>25</v>
      </c>
      <c r="E13" s="160">
        <v>10</v>
      </c>
      <c r="F13" s="160">
        <v>6</v>
      </c>
      <c r="G13" s="6">
        <f t="shared" si="13"/>
        <v>41</v>
      </c>
      <c r="H13" s="6">
        <v>28</v>
      </c>
      <c r="I13" s="20"/>
      <c r="J13" s="22"/>
      <c r="K13" s="20"/>
      <c r="L13" s="20"/>
      <c r="M13" s="20">
        <v>1</v>
      </c>
      <c r="N13" s="41">
        <v>1</v>
      </c>
      <c r="O13" s="22">
        <v>2</v>
      </c>
      <c r="P13" s="20">
        <v>0.5</v>
      </c>
      <c r="Q13" s="20"/>
      <c r="R13" s="20">
        <v>1</v>
      </c>
      <c r="S13" s="20">
        <v>1</v>
      </c>
      <c r="T13" s="20">
        <v>1</v>
      </c>
      <c r="U13" s="20">
        <v>2</v>
      </c>
      <c r="V13" s="20"/>
      <c r="W13" s="20"/>
      <c r="X13" s="160">
        <v>3</v>
      </c>
      <c r="Y13" s="8">
        <v>1</v>
      </c>
      <c r="Z13" s="160">
        <v>0.5</v>
      </c>
      <c r="AA13" s="160">
        <v>1</v>
      </c>
      <c r="AB13" s="160">
        <v>0.5</v>
      </c>
      <c r="AC13" s="160">
        <v>1</v>
      </c>
      <c r="AD13" s="160">
        <v>0.5</v>
      </c>
      <c r="AE13" s="160">
        <v>3</v>
      </c>
      <c r="AF13" s="160"/>
      <c r="AG13" s="160">
        <v>0.5</v>
      </c>
      <c r="AH13" s="160"/>
      <c r="AI13" s="160"/>
      <c r="AJ13" s="8">
        <v>2</v>
      </c>
      <c r="AK13" s="160">
        <f t="shared" si="0"/>
        <v>12.5</v>
      </c>
      <c r="AL13" s="160">
        <f t="shared" ref="AL13:AL18" si="30">SUM(Y13:AE13)</f>
        <v>7.5</v>
      </c>
      <c r="AM13" s="160">
        <f>SUM(AF13:AJ13)</f>
        <v>2.5</v>
      </c>
      <c r="AN13" s="6">
        <f t="shared" si="14"/>
        <v>22.5</v>
      </c>
      <c r="AO13" s="34">
        <f t="shared" si="1"/>
        <v>0.54878048780487809</v>
      </c>
      <c r="AP13" s="6">
        <f t="shared" si="29"/>
        <v>18</v>
      </c>
      <c r="AQ13" s="1"/>
      <c r="AR13" s="7"/>
      <c r="AS13" s="7">
        <f>AP13/H13</f>
        <v>0.6428571428571429</v>
      </c>
      <c r="AT13" s="64">
        <f t="shared" si="15"/>
        <v>28</v>
      </c>
      <c r="AU13" s="64">
        <f t="shared" si="16"/>
        <v>18</v>
      </c>
      <c r="AV13" s="64">
        <f t="shared" si="2"/>
        <v>64</v>
      </c>
      <c r="AW13" s="64">
        <f t="shared" si="17"/>
        <v>0</v>
      </c>
      <c r="AX13" s="64">
        <f t="shared" si="18"/>
        <v>0</v>
      </c>
      <c r="AY13" s="64">
        <f t="shared" si="19"/>
        <v>64</v>
      </c>
      <c r="AZ13" s="68">
        <v>17565</v>
      </c>
      <c r="BA13" s="68">
        <v>17530</v>
      </c>
      <c r="BB13" s="68">
        <v>17496</v>
      </c>
      <c r="BC13" s="68">
        <v>17499</v>
      </c>
      <c r="BD13" s="68">
        <v>17493</v>
      </c>
      <c r="BE13" s="68">
        <v>17444</v>
      </c>
      <c r="BF13" s="68">
        <v>17351</v>
      </c>
      <c r="BG13" s="68">
        <v>17193</v>
      </c>
      <c r="BH13" s="68">
        <v>17147</v>
      </c>
      <c r="BI13" s="68">
        <f t="shared" si="3"/>
        <v>17413</v>
      </c>
      <c r="BJ13" s="64">
        <f t="shared" si="4"/>
        <v>17413</v>
      </c>
      <c r="BK13" s="139" t="e">
        <f>VLOOKUP(B13,#REF!,33,0)*1000</f>
        <v>#REF!</v>
      </c>
      <c r="BL13" s="81" t="e">
        <f t="shared" si="20"/>
        <v>#REF!</v>
      </c>
      <c r="BM13" s="75" t="e">
        <f t="shared" si="21"/>
        <v>#REF!</v>
      </c>
      <c r="BN13" s="80">
        <f t="shared" si="5"/>
        <v>0</v>
      </c>
      <c r="BO13" s="75">
        <f t="shared" si="6"/>
        <v>0</v>
      </c>
      <c r="BP13" s="77">
        <v>0</v>
      </c>
      <c r="BQ13" s="139" t="e">
        <f t="shared" si="7"/>
        <v>#REF!</v>
      </c>
      <c r="BR13" s="133" t="e">
        <f t="shared" si="22"/>
        <v>#REF!</v>
      </c>
      <c r="BS13" s="123" t="e">
        <f>VLOOKUP($B13,#REF!,22,0)</f>
        <v>#REF!</v>
      </c>
      <c r="BT13" s="123" t="e">
        <f>VLOOKUP($B13,#REF!,23,0)</f>
        <v>#REF!</v>
      </c>
      <c r="BU13" s="84" t="e">
        <f t="shared" si="23"/>
        <v>#REF!</v>
      </c>
      <c r="BV13" s="161" t="e">
        <f t="shared" si="24"/>
        <v>#REF!</v>
      </c>
      <c r="BW13" s="164" t="e">
        <f t="shared" si="8"/>
        <v>#REF!</v>
      </c>
      <c r="BX13" s="163" t="e">
        <f t="shared" si="9"/>
        <v>#REF!</v>
      </c>
      <c r="BY13" s="169" t="e">
        <f t="shared" si="10"/>
        <v>#REF!</v>
      </c>
      <c r="BZ13" s="170" t="e">
        <v>#REF!</v>
      </c>
      <c r="CA13" s="170" t="e">
        <v>#REF!</v>
      </c>
      <c r="CB13" s="124" t="e">
        <f t="shared" si="11"/>
        <v>#REF!</v>
      </c>
      <c r="CC13" s="166" t="e">
        <f t="shared" si="12"/>
        <v>#REF!</v>
      </c>
      <c r="CD13" s="1" t="e">
        <f t="shared" si="25"/>
        <v>#REF!</v>
      </c>
      <c r="CE13" s="176" t="e">
        <f t="shared" si="26"/>
        <v>#REF!</v>
      </c>
      <c r="CF13" s="181" t="e">
        <f t="shared" si="27"/>
        <v>#REF!</v>
      </c>
      <c r="CG13" s="181" t="e">
        <f t="shared" si="28"/>
        <v>#REF!</v>
      </c>
    </row>
    <row r="14" spans="1:85" ht="12.75" customHeight="1" x14ac:dyDescent="0.25">
      <c r="A14" s="94">
        <v>5</v>
      </c>
      <c r="B14" s="94">
        <v>103</v>
      </c>
      <c r="C14" s="56" t="s">
        <v>16</v>
      </c>
      <c r="D14" s="160">
        <v>25</v>
      </c>
      <c r="E14" s="160">
        <v>10</v>
      </c>
      <c r="F14" s="160">
        <v>6</v>
      </c>
      <c r="G14" s="6">
        <f t="shared" si="13"/>
        <v>41</v>
      </c>
      <c r="H14" s="6">
        <v>28</v>
      </c>
      <c r="I14" s="22">
        <v>1</v>
      </c>
      <c r="J14" s="22">
        <v>2</v>
      </c>
      <c r="K14" s="29"/>
      <c r="L14" s="20">
        <v>1</v>
      </c>
      <c r="M14" s="20">
        <v>1</v>
      </c>
      <c r="N14" s="41">
        <v>2</v>
      </c>
      <c r="O14" s="20">
        <v>2</v>
      </c>
      <c r="P14" s="20">
        <v>1</v>
      </c>
      <c r="Q14" s="20"/>
      <c r="R14" s="20">
        <v>0.5</v>
      </c>
      <c r="S14" s="20"/>
      <c r="T14" s="20"/>
      <c r="U14" s="20">
        <v>2</v>
      </c>
      <c r="V14" s="20">
        <v>0.5</v>
      </c>
      <c r="W14" s="20"/>
      <c r="X14" s="160"/>
      <c r="Y14" s="160">
        <v>1</v>
      </c>
      <c r="Z14" s="160"/>
      <c r="AA14" s="160"/>
      <c r="AB14" s="160"/>
      <c r="AC14" s="160"/>
      <c r="AD14" s="160">
        <v>0.5</v>
      </c>
      <c r="AE14" s="160">
        <v>2</v>
      </c>
      <c r="AF14" s="8"/>
      <c r="AG14" s="8"/>
      <c r="AH14" s="160"/>
      <c r="AI14" s="160"/>
      <c r="AJ14" s="8">
        <v>2</v>
      </c>
      <c r="AK14" s="160">
        <f t="shared" si="0"/>
        <v>13</v>
      </c>
      <c r="AL14" s="160">
        <f t="shared" si="30"/>
        <v>3.5</v>
      </c>
      <c r="AM14" s="160">
        <f>SUM(AF14:AJ14)</f>
        <v>2</v>
      </c>
      <c r="AN14" s="29">
        <f t="shared" si="14"/>
        <v>18.5</v>
      </c>
      <c r="AO14" s="35">
        <f t="shared" si="1"/>
        <v>0.45121951219512196</v>
      </c>
      <c r="AP14" s="6">
        <f t="shared" si="29"/>
        <v>14</v>
      </c>
      <c r="AQ14" s="33"/>
      <c r="AR14" s="24">
        <f>AP14/H14</f>
        <v>0.5</v>
      </c>
      <c r="AS14" s="160"/>
      <c r="AT14" s="64">
        <f t="shared" si="15"/>
        <v>28</v>
      </c>
      <c r="AU14" s="64">
        <f t="shared" si="16"/>
        <v>14</v>
      </c>
      <c r="AV14" s="64">
        <f t="shared" si="2"/>
        <v>50</v>
      </c>
      <c r="AW14" s="64">
        <f t="shared" si="17"/>
        <v>0</v>
      </c>
      <c r="AX14" s="64">
        <f t="shared" si="18"/>
        <v>50</v>
      </c>
      <c r="AY14" s="64">
        <f t="shared" si="19"/>
        <v>0</v>
      </c>
      <c r="AZ14" s="73">
        <v>36499</v>
      </c>
      <c r="BA14" s="73">
        <v>36452</v>
      </c>
      <c r="BB14" s="73">
        <v>36438</v>
      </c>
      <c r="BC14" s="73">
        <v>36384</v>
      </c>
      <c r="BD14" s="73">
        <v>36377</v>
      </c>
      <c r="BE14" s="73">
        <v>36278</v>
      </c>
      <c r="BF14" s="73">
        <v>36127</v>
      </c>
      <c r="BG14" s="73">
        <v>36006</v>
      </c>
      <c r="BH14" s="73">
        <v>35916</v>
      </c>
      <c r="BI14" s="73">
        <f t="shared" si="3"/>
        <v>36275</v>
      </c>
      <c r="BJ14" s="64">
        <f t="shared" si="4"/>
        <v>36275</v>
      </c>
      <c r="BK14" s="139" t="e">
        <f>VLOOKUP(B14,#REF!,33,0)*1000</f>
        <v>#REF!</v>
      </c>
      <c r="BL14" s="81" t="e">
        <f t="shared" si="20"/>
        <v>#REF!</v>
      </c>
      <c r="BM14" s="75" t="e">
        <f t="shared" si="21"/>
        <v>#REF!</v>
      </c>
      <c r="BN14" s="80">
        <f t="shared" si="5"/>
        <v>0</v>
      </c>
      <c r="BO14" s="75">
        <f t="shared" si="6"/>
        <v>0</v>
      </c>
      <c r="BP14" s="77">
        <v>0</v>
      </c>
      <c r="BQ14" s="139" t="e">
        <f t="shared" si="7"/>
        <v>#REF!</v>
      </c>
      <c r="BR14" s="133" t="e">
        <f t="shared" si="22"/>
        <v>#REF!</v>
      </c>
      <c r="BS14" s="123" t="e">
        <f>VLOOKUP($B14,#REF!,22,0)</f>
        <v>#REF!</v>
      </c>
      <c r="BT14" s="123" t="e">
        <f>VLOOKUP($B14,#REF!,23,0)</f>
        <v>#REF!</v>
      </c>
      <c r="BU14" s="84" t="e">
        <f t="shared" si="23"/>
        <v>#REF!</v>
      </c>
      <c r="BV14" s="161" t="e">
        <f t="shared" si="24"/>
        <v>#REF!</v>
      </c>
      <c r="BW14" s="164" t="e">
        <f t="shared" si="8"/>
        <v>#REF!</v>
      </c>
      <c r="BX14" s="163" t="e">
        <f t="shared" si="9"/>
        <v>#REF!</v>
      </c>
      <c r="BY14" s="169" t="e">
        <f t="shared" si="10"/>
        <v>#REF!</v>
      </c>
      <c r="BZ14" s="170" t="e">
        <v>#REF!</v>
      </c>
      <c r="CA14" s="170" t="e">
        <v>#REF!</v>
      </c>
      <c r="CB14" s="124" t="e">
        <f t="shared" si="11"/>
        <v>#REF!</v>
      </c>
      <c r="CC14" s="166" t="e">
        <f t="shared" si="12"/>
        <v>#REF!</v>
      </c>
      <c r="CD14" s="1" t="e">
        <f t="shared" si="25"/>
        <v>#REF!</v>
      </c>
      <c r="CE14" s="176" t="e">
        <f t="shared" si="26"/>
        <v>#REF!</v>
      </c>
      <c r="CF14" s="181" t="e">
        <f t="shared" si="27"/>
        <v>#REF!</v>
      </c>
      <c r="CG14" s="181" t="e">
        <f t="shared" si="28"/>
        <v>#REF!</v>
      </c>
    </row>
    <row r="15" spans="1:85" ht="12.75" customHeight="1" x14ac:dyDescent="0.25">
      <c r="A15" s="94">
        <v>6</v>
      </c>
      <c r="B15" s="94">
        <v>73</v>
      </c>
      <c r="C15" s="56" t="s">
        <v>17</v>
      </c>
      <c r="D15" s="160">
        <v>25</v>
      </c>
      <c r="E15" s="160">
        <v>10</v>
      </c>
      <c r="F15" s="160">
        <v>6</v>
      </c>
      <c r="G15" s="6">
        <f t="shared" si="13"/>
        <v>41</v>
      </c>
      <c r="H15" s="6">
        <v>28</v>
      </c>
      <c r="I15" s="20">
        <v>0.5</v>
      </c>
      <c r="J15" s="22">
        <v>2</v>
      </c>
      <c r="K15" s="29"/>
      <c r="L15" s="20">
        <v>1</v>
      </c>
      <c r="M15" s="20">
        <v>0.5</v>
      </c>
      <c r="N15" s="41"/>
      <c r="O15" s="20">
        <v>2</v>
      </c>
      <c r="P15" s="20">
        <v>0.5</v>
      </c>
      <c r="Q15" s="20">
        <v>0.5</v>
      </c>
      <c r="R15" s="20">
        <v>0.5</v>
      </c>
      <c r="S15" s="20">
        <v>1</v>
      </c>
      <c r="T15" s="20">
        <v>1</v>
      </c>
      <c r="U15" s="20"/>
      <c r="V15" s="20">
        <v>1</v>
      </c>
      <c r="W15" s="20">
        <v>3</v>
      </c>
      <c r="X15" s="160">
        <v>3</v>
      </c>
      <c r="Y15" s="160">
        <v>1</v>
      </c>
      <c r="Z15" s="160"/>
      <c r="AA15" s="160"/>
      <c r="AB15" s="160"/>
      <c r="AC15" s="160"/>
      <c r="AD15" s="160"/>
      <c r="AE15" s="160"/>
      <c r="AF15" s="160"/>
      <c r="AG15" s="160">
        <v>0.5</v>
      </c>
      <c r="AH15" s="160"/>
      <c r="AI15" s="160"/>
      <c r="AJ15" s="160">
        <v>2</v>
      </c>
      <c r="AK15" s="160">
        <f t="shared" si="0"/>
        <v>16.5</v>
      </c>
      <c r="AL15" s="160">
        <f t="shared" si="30"/>
        <v>1</v>
      </c>
      <c r="AM15" s="160">
        <f>SUM(AF15:AJ15)</f>
        <v>2.5</v>
      </c>
      <c r="AN15" s="6">
        <f t="shared" si="14"/>
        <v>20</v>
      </c>
      <c r="AO15" s="34">
        <f t="shared" si="1"/>
        <v>0.48780487804878048</v>
      </c>
      <c r="AP15" s="6">
        <f t="shared" si="29"/>
        <v>16</v>
      </c>
      <c r="AQ15" s="33"/>
      <c r="AR15" s="7">
        <f>AP15/H15</f>
        <v>0.5714285714285714</v>
      </c>
      <c r="AS15" s="160"/>
      <c r="AT15" s="64">
        <f t="shared" si="15"/>
        <v>28</v>
      </c>
      <c r="AU15" s="64">
        <f t="shared" si="16"/>
        <v>16</v>
      </c>
      <c r="AV15" s="64">
        <f t="shared" si="2"/>
        <v>57</v>
      </c>
      <c r="AW15" s="64">
        <f t="shared" si="17"/>
        <v>0</v>
      </c>
      <c r="AX15" s="64">
        <f t="shared" si="18"/>
        <v>57</v>
      </c>
      <c r="AY15" s="64">
        <f t="shared" si="19"/>
        <v>0</v>
      </c>
      <c r="AZ15" s="68">
        <v>11359</v>
      </c>
      <c r="BA15" s="68">
        <v>11339</v>
      </c>
      <c r="BB15" s="68">
        <v>11339</v>
      </c>
      <c r="BC15" s="68">
        <v>11334</v>
      </c>
      <c r="BD15" s="68">
        <v>11320</v>
      </c>
      <c r="BE15" s="68">
        <v>11305</v>
      </c>
      <c r="BF15" s="68">
        <v>11270</v>
      </c>
      <c r="BG15" s="68">
        <v>11210</v>
      </c>
      <c r="BH15" s="68">
        <v>11220</v>
      </c>
      <c r="BI15" s="68">
        <f t="shared" si="3"/>
        <v>11300</v>
      </c>
      <c r="BJ15" s="64">
        <f t="shared" si="4"/>
        <v>11300</v>
      </c>
      <c r="BK15" s="139" t="e">
        <f>VLOOKUP(B15,#REF!,33,0)*1000</f>
        <v>#REF!</v>
      </c>
      <c r="BL15" s="81" t="e">
        <f t="shared" si="20"/>
        <v>#REF!</v>
      </c>
      <c r="BM15" s="75" t="e">
        <f t="shared" si="21"/>
        <v>#REF!</v>
      </c>
      <c r="BN15" s="80">
        <f t="shared" si="5"/>
        <v>0</v>
      </c>
      <c r="BO15" s="75">
        <f t="shared" si="6"/>
        <v>0</v>
      </c>
      <c r="BP15" s="77">
        <v>0</v>
      </c>
      <c r="BQ15" s="139" t="e">
        <f t="shared" si="7"/>
        <v>#REF!</v>
      </c>
      <c r="BR15" s="133" t="e">
        <f t="shared" si="22"/>
        <v>#REF!</v>
      </c>
      <c r="BS15" s="123" t="e">
        <f>VLOOKUP($B15,#REF!,22,0)</f>
        <v>#REF!</v>
      </c>
      <c r="BT15" s="123" t="e">
        <f>VLOOKUP($B15,#REF!,23,0)</f>
        <v>#REF!</v>
      </c>
      <c r="BU15" s="84" t="e">
        <f t="shared" si="23"/>
        <v>#REF!</v>
      </c>
      <c r="BV15" s="161" t="e">
        <f t="shared" si="24"/>
        <v>#REF!</v>
      </c>
      <c r="BW15" s="164" t="e">
        <f t="shared" si="8"/>
        <v>#REF!</v>
      </c>
      <c r="BX15" s="163" t="e">
        <f t="shared" si="9"/>
        <v>#REF!</v>
      </c>
      <c r="BY15" s="169" t="e">
        <f t="shared" si="10"/>
        <v>#REF!</v>
      </c>
      <c r="BZ15" s="170" t="e">
        <v>#REF!</v>
      </c>
      <c r="CA15" s="170" t="e">
        <v>#REF!</v>
      </c>
      <c r="CB15" s="124" t="e">
        <f t="shared" si="11"/>
        <v>#REF!</v>
      </c>
      <c r="CC15" s="166" t="e">
        <f t="shared" si="12"/>
        <v>#REF!</v>
      </c>
      <c r="CD15" s="1" t="e">
        <f t="shared" si="25"/>
        <v>#REF!</v>
      </c>
      <c r="CE15" s="176" t="e">
        <f t="shared" si="26"/>
        <v>#REF!</v>
      </c>
      <c r="CF15" s="181" t="e">
        <f t="shared" si="27"/>
        <v>#REF!</v>
      </c>
      <c r="CG15" s="181" t="e">
        <f t="shared" si="28"/>
        <v>#REF!</v>
      </c>
    </row>
    <row r="16" spans="1:85" ht="12.75" customHeight="1" x14ac:dyDescent="0.25">
      <c r="A16" s="94">
        <v>7</v>
      </c>
      <c r="B16" s="94">
        <v>232</v>
      </c>
      <c r="C16" s="57" t="s">
        <v>49</v>
      </c>
      <c r="D16" s="160">
        <v>25</v>
      </c>
      <c r="E16" s="160">
        <v>10</v>
      </c>
      <c r="F16" s="160">
        <v>6</v>
      </c>
      <c r="G16" s="6">
        <f t="shared" si="13"/>
        <v>41</v>
      </c>
      <c r="H16" s="6">
        <v>28</v>
      </c>
      <c r="I16" s="20"/>
      <c r="J16" s="22">
        <v>2</v>
      </c>
      <c r="K16" s="29"/>
      <c r="L16" s="20">
        <v>1</v>
      </c>
      <c r="M16" s="20">
        <v>1</v>
      </c>
      <c r="N16" s="41">
        <v>1</v>
      </c>
      <c r="O16" s="20">
        <v>2</v>
      </c>
      <c r="P16" s="20">
        <v>1</v>
      </c>
      <c r="Q16" s="20"/>
      <c r="R16" s="20"/>
      <c r="S16" s="20"/>
      <c r="T16" s="20">
        <v>1</v>
      </c>
      <c r="U16" s="20">
        <v>1</v>
      </c>
      <c r="V16" s="20">
        <v>0.5</v>
      </c>
      <c r="W16" s="20">
        <v>2</v>
      </c>
      <c r="X16" s="160">
        <v>3</v>
      </c>
      <c r="Y16" s="160">
        <v>1</v>
      </c>
      <c r="Z16" s="160"/>
      <c r="AA16" s="160"/>
      <c r="AB16" s="160"/>
      <c r="AC16" s="160"/>
      <c r="AD16" s="160"/>
      <c r="AE16" s="160">
        <v>3</v>
      </c>
      <c r="AF16" s="8">
        <v>1</v>
      </c>
      <c r="AG16" s="8"/>
      <c r="AH16" s="160"/>
      <c r="AI16" s="160"/>
      <c r="AJ16" s="8">
        <v>2</v>
      </c>
      <c r="AK16" s="160">
        <f t="shared" si="0"/>
        <v>15.5</v>
      </c>
      <c r="AL16" s="160">
        <f t="shared" si="30"/>
        <v>4</v>
      </c>
      <c r="AM16" s="160">
        <f>SUM(AF16:AJ16)</f>
        <v>3</v>
      </c>
      <c r="AN16" s="6">
        <f t="shared" si="14"/>
        <v>22.5</v>
      </c>
      <c r="AO16" s="34">
        <f t="shared" si="1"/>
        <v>0.54878048780487809</v>
      </c>
      <c r="AP16" s="6">
        <f t="shared" si="29"/>
        <v>15</v>
      </c>
      <c r="AQ16" s="33"/>
      <c r="AR16" s="7">
        <f>AP16/H16</f>
        <v>0.5357142857142857</v>
      </c>
      <c r="AS16" s="160"/>
      <c r="AT16" s="64">
        <f t="shared" si="15"/>
        <v>28</v>
      </c>
      <c r="AU16" s="64">
        <f t="shared" si="16"/>
        <v>15</v>
      </c>
      <c r="AV16" s="64">
        <f t="shared" si="2"/>
        <v>54</v>
      </c>
      <c r="AW16" s="64">
        <f t="shared" si="17"/>
        <v>0</v>
      </c>
      <c r="AX16" s="64">
        <f t="shared" si="18"/>
        <v>54</v>
      </c>
      <c r="AY16" s="64">
        <f t="shared" si="19"/>
        <v>0</v>
      </c>
      <c r="AZ16" s="73">
        <v>24347</v>
      </c>
      <c r="BA16" s="73">
        <v>24452</v>
      </c>
      <c r="BB16" s="73">
        <v>24529</v>
      </c>
      <c r="BC16" s="73">
        <v>24600</v>
      </c>
      <c r="BD16" s="73">
        <v>24690</v>
      </c>
      <c r="BE16" s="73">
        <v>24799</v>
      </c>
      <c r="BF16" s="73">
        <v>24906</v>
      </c>
      <c r="BG16" s="73">
        <v>24987</v>
      </c>
      <c r="BH16" s="73">
        <v>25059</v>
      </c>
      <c r="BI16" s="73">
        <f t="shared" si="3"/>
        <v>24708</v>
      </c>
      <c r="BJ16" s="64">
        <f t="shared" si="4"/>
        <v>24708</v>
      </c>
      <c r="BK16" s="139" t="e">
        <f>VLOOKUP(B16,#REF!,33,0)*1000</f>
        <v>#REF!</v>
      </c>
      <c r="BL16" s="81" t="e">
        <f t="shared" si="20"/>
        <v>#REF!</v>
      </c>
      <c r="BM16" s="75" t="e">
        <f t="shared" si="21"/>
        <v>#REF!</v>
      </c>
      <c r="BN16" s="80">
        <f t="shared" si="5"/>
        <v>0</v>
      </c>
      <c r="BO16" s="75">
        <f t="shared" si="6"/>
        <v>0</v>
      </c>
      <c r="BP16" s="77">
        <v>0</v>
      </c>
      <c r="BQ16" s="139" t="e">
        <f t="shared" si="7"/>
        <v>#REF!</v>
      </c>
      <c r="BR16" s="133" t="e">
        <f t="shared" si="22"/>
        <v>#REF!</v>
      </c>
      <c r="BS16" s="123" t="e">
        <f>VLOOKUP($B16,#REF!,22,0)</f>
        <v>#REF!</v>
      </c>
      <c r="BT16" s="123" t="e">
        <f>VLOOKUP($B16,#REF!,23,0)</f>
        <v>#REF!</v>
      </c>
      <c r="BU16" s="84" t="e">
        <f t="shared" si="23"/>
        <v>#REF!</v>
      </c>
      <c r="BV16" s="161" t="e">
        <f t="shared" si="24"/>
        <v>#REF!</v>
      </c>
      <c r="BW16" s="164" t="e">
        <f t="shared" si="8"/>
        <v>#REF!</v>
      </c>
      <c r="BX16" s="163" t="e">
        <f t="shared" si="9"/>
        <v>#REF!</v>
      </c>
      <c r="BY16" s="169" t="e">
        <f t="shared" si="10"/>
        <v>#REF!</v>
      </c>
      <c r="BZ16" s="170" t="e">
        <v>#REF!</v>
      </c>
      <c r="CA16" s="170" t="e">
        <v>#REF!</v>
      </c>
      <c r="CB16" s="124" t="e">
        <f t="shared" si="11"/>
        <v>#REF!</v>
      </c>
      <c r="CC16" s="166" t="e">
        <f t="shared" si="12"/>
        <v>#REF!</v>
      </c>
      <c r="CD16" s="1" t="e">
        <f t="shared" si="25"/>
        <v>#REF!</v>
      </c>
      <c r="CE16" s="176" t="e">
        <f t="shared" si="26"/>
        <v>#REF!</v>
      </c>
      <c r="CF16" s="181" t="e">
        <f t="shared" si="27"/>
        <v>#REF!</v>
      </c>
      <c r="CG16" s="181" t="e">
        <f t="shared" si="28"/>
        <v>#REF!</v>
      </c>
    </row>
    <row r="17" spans="1:85" ht="12.75" customHeight="1" x14ac:dyDescent="0.25">
      <c r="A17" s="94">
        <v>8</v>
      </c>
      <c r="B17" s="94">
        <v>35</v>
      </c>
      <c r="C17" s="57" t="s">
        <v>31</v>
      </c>
      <c r="D17" s="160">
        <v>25</v>
      </c>
      <c r="E17" s="160">
        <v>9</v>
      </c>
      <c r="F17" s="160">
        <v>0</v>
      </c>
      <c r="G17" s="6">
        <f t="shared" si="13"/>
        <v>34</v>
      </c>
      <c r="H17" s="6">
        <v>22</v>
      </c>
      <c r="I17" s="20">
        <v>0.5</v>
      </c>
      <c r="J17" s="22">
        <v>2</v>
      </c>
      <c r="K17" s="20"/>
      <c r="L17" s="20"/>
      <c r="M17" s="20"/>
      <c r="N17" s="41"/>
      <c r="O17" s="20">
        <v>2</v>
      </c>
      <c r="P17" s="20"/>
      <c r="Q17" s="20"/>
      <c r="R17" s="20"/>
      <c r="S17" s="20">
        <v>2</v>
      </c>
      <c r="T17" s="20">
        <v>1</v>
      </c>
      <c r="U17" s="20">
        <v>2</v>
      </c>
      <c r="V17" s="20">
        <v>1</v>
      </c>
      <c r="W17" s="20">
        <v>0.5</v>
      </c>
      <c r="X17" s="160">
        <v>1.5</v>
      </c>
      <c r="Y17" s="30" t="s">
        <v>50</v>
      </c>
      <c r="Z17" s="160"/>
      <c r="AA17" s="160"/>
      <c r="AB17" s="160"/>
      <c r="AC17" s="160">
        <v>2</v>
      </c>
      <c r="AD17" s="160">
        <v>1</v>
      </c>
      <c r="AE17" s="20">
        <v>3</v>
      </c>
      <c r="AF17" s="30" t="s">
        <v>50</v>
      </c>
      <c r="AG17" s="30" t="s">
        <v>50</v>
      </c>
      <c r="AH17" s="31" t="s">
        <v>50</v>
      </c>
      <c r="AI17" s="31" t="s">
        <v>50</v>
      </c>
      <c r="AJ17" s="30" t="s">
        <v>50</v>
      </c>
      <c r="AK17" s="160">
        <f t="shared" si="0"/>
        <v>12.5</v>
      </c>
      <c r="AL17" s="160">
        <f t="shared" si="30"/>
        <v>6</v>
      </c>
      <c r="AM17" s="160" t="s">
        <v>50</v>
      </c>
      <c r="AN17" s="6">
        <f t="shared" si="14"/>
        <v>18.5</v>
      </c>
      <c r="AO17" s="34">
        <f t="shared" si="1"/>
        <v>0.54411764705882348</v>
      </c>
      <c r="AP17" s="6">
        <f t="shared" si="29"/>
        <v>12</v>
      </c>
      <c r="AQ17" s="33"/>
      <c r="AR17" s="7">
        <f>AP17/H17</f>
        <v>0.54545454545454541</v>
      </c>
      <c r="AS17" s="160"/>
      <c r="AT17" s="64">
        <f t="shared" si="15"/>
        <v>22</v>
      </c>
      <c r="AU17" s="64">
        <f t="shared" si="16"/>
        <v>12</v>
      </c>
      <c r="AV17" s="64">
        <f t="shared" si="2"/>
        <v>55</v>
      </c>
      <c r="AW17" s="64">
        <f t="shared" si="17"/>
        <v>0</v>
      </c>
      <c r="AX17" s="64">
        <f t="shared" si="18"/>
        <v>55</v>
      </c>
      <c r="AY17" s="64">
        <f t="shared" si="19"/>
        <v>0</v>
      </c>
      <c r="AZ17" s="68">
        <v>37809</v>
      </c>
      <c r="BA17" s="68">
        <v>37869</v>
      </c>
      <c r="BB17" s="68">
        <v>37856</v>
      </c>
      <c r="BC17" s="68">
        <v>37678</v>
      </c>
      <c r="BD17" s="68">
        <v>37466</v>
      </c>
      <c r="BE17" s="68">
        <v>36903</v>
      </c>
      <c r="BF17" s="68">
        <v>37903</v>
      </c>
      <c r="BG17" s="68">
        <v>37542</v>
      </c>
      <c r="BH17" s="68">
        <v>37958</v>
      </c>
      <c r="BI17" s="68">
        <f t="shared" si="3"/>
        <v>37665</v>
      </c>
      <c r="BJ17" s="64">
        <f t="shared" si="4"/>
        <v>37665</v>
      </c>
      <c r="BK17" s="139" t="e">
        <f>VLOOKUP(B17,#REF!,33,0)*1000</f>
        <v>#REF!</v>
      </c>
      <c r="BL17" s="81" t="e">
        <f t="shared" si="20"/>
        <v>#REF!</v>
      </c>
      <c r="BM17" s="75" t="e">
        <f t="shared" si="21"/>
        <v>#REF!</v>
      </c>
      <c r="BN17" s="80">
        <f t="shared" si="5"/>
        <v>0</v>
      </c>
      <c r="BO17" s="75">
        <f t="shared" si="6"/>
        <v>0</v>
      </c>
      <c r="BP17" s="77">
        <v>0</v>
      </c>
      <c r="BQ17" s="139" t="e">
        <f t="shared" si="7"/>
        <v>#REF!</v>
      </c>
      <c r="BR17" s="133" t="e">
        <f t="shared" si="22"/>
        <v>#REF!</v>
      </c>
      <c r="BS17" s="123" t="e">
        <f>VLOOKUP($B17,#REF!,22,0)</f>
        <v>#REF!</v>
      </c>
      <c r="BT17" s="123" t="e">
        <f>VLOOKUP($B17,#REF!,23,0)</f>
        <v>#REF!</v>
      </c>
      <c r="BU17" s="84" t="e">
        <f t="shared" si="23"/>
        <v>#REF!</v>
      </c>
      <c r="BV17" s="161" t="e">
        <f t="shared" si="24"/>
        <v>#REF!</v>
      </c>
      <c r="BW17" s="164" t="e">
        <f t="shared" si="8"/>
        <v>#REF!</v>
      </c>
      <c r="BX17" s="163" t="e">
        <f t="shared" si="9"/>
        <v>#REF!</v>
      </c>
      <c r="BY17" s="169" t="e">
        <f t="shared" si="10"/>
        <v>#REF!</v>
      </c>
      <c r="BZ17" s="170" t="e">
        <v>#REF!</v>
      </c>
      <c r="CA17" s="170" t="e">
        <v>#REF!</v>
      </c>
      <c r="CB17" s="124" t="e">
        <f t="shared" si="11"/>
        <v>#REF!</v>
      </c>
      <c r="CC17" s="166" t="e">
        <f t="shared" si="12"/>
        <v>#REF!</v>
      </c>
      <c r="CD17" s="1" t="e">
        <f t="shared" si="25"/>
        <v>#REF!</v>
      </c>
      <c r="CE17" s="176" t="e">
        <f t="shared" si="26"/>
        <v>#REF!</v>
      </c>
      <c r="CF17" s="181" t="e">
        <f t="shared" si="27"/>
        <v>#REF!</v>
      </c>
      <c r="CG17" s="181" t="e">
        <f t="shared" si="28"/>
        <v>#REF!</v>
      </c>
    </row>
    <row r="18" spans="1:85" ht="12.75" customHeight="1" x14ac:dyDescent="0.25">
      <c r="A18" s="142">
        <v>9</v>
      </c>
      <c r="B18" s="142">
        <v>275</v>
      </c>
      <c r="C18" s="143" t="s">
        <v>19</v>
      </c>
      <c r="D18" s="160">
        <v>25</v>
      </c>
      <c r="E18" s="160">
        <v>10</v>
      </c>
      <c r="F18" s="160">
        <v>6</v>
      </c>
      <c r="G18" s="6">
        <f t="shared" si="13"/>
        <v>41</v>
      </c>
      <c r="H18" s="6">
        <v>28</v>
      </c>
      <c r="I18" s="20">
        <v>0.5</v>
      </c>
      <c r="J18" s="22">
        <v>2</v>
      </c>
      <c r="K18" s="20"/>
      <c r="L18" s="20">
        <v>1</v>
      </c>
      <c r="M18" s="20">
        <v>0.5</v>
      </c>
      <c r="N18" s="41">
        <v>2</v>
      </c>
      <c r="O18" s="20">
        <v>2</v>
      </c>
      <c r="P18" s="20"/>
      <c r="Q18" s="20"/>
      <c r="R18" s="20"/>
      <c r="S18" s="20"/>
      <c r="T18" s="20"/>
      <c r="U18" s="20"/>
      <c r="V18" s="20"/>
      <c r="W18" s="20"/>
      <c r="X18" s="160">
        <v>3</v>
      </c>
      <c r="Y18" s="160">
        <v>1</v>
      </c>
      <c r="Z18" s="160"/>
      <c r="AA18" s="160"/>
      <c r="AB18" s="160"/>
      <c r="AC18" s="160"/>
      <c r="AD18" s="160"/>
      <c r="AE18" s="160">
        <v>3</v>
      </c>
      <c r="AF18" s="8"/>
      <c r="AG18" s="8"/>
      <c r="AH18" s="160"/>
      <c r="AI18" s="160"/>
      <c r="AJ18" s="8">
        <v>2</v>
      </c>
      <c r="AK18" s="160">
        <f t="shared" si="0"/>
        <v>11</v>
      </c>
      <c r="AL18" s="160">
        <f t="shared" si="30"/>
        <v>4</v>
      </c>
      <c r="AM18" s="160">
        <f>SUM(AF18:AJ18)</f>
        <v>2</v>
      </c>
      <c r="AN18" s="6">
        <f t="shared" si="14"/>
        <v>17</v>
      </c>
      <c r="AO18" s="34">
        <f t="shared" si="1"/>
        <v>0.41463414634146339</v>
      </c>
      <c r="AP18" s="6">
        <f t="shared" si="29"/>
        <v>10</v>
      </c>
      <c r="AQ18" s="7">
        <f t="shared" ref="AQ18:AQ43" si="31">AP18/H18</f>
        <v>0.35714285714285715</v>
      </c>
      <c r="AR18" s="7"/>
      <c r="AS18" s="160"/>
      <c r="AT18" s="144">
        <f t="shared" si="15"/>
        <v>28</v>
      </c>
      <c r="AU18" s="144">
        <f t="shared" si="16"/>
        <v>10</v>
      </c>
      <c r="AV18" s="144">
        <f t="shared" si="2"/>
        <v>36</v>
      </c>
      <c r="AW18" s="144">
        <f t="shared" si="17"/>
        <v>36</v>
      </c>
      <c r="AX18" s="144">
        <f t="shared" si="18"/>
        <v>0</v>
      </c>
      <c r="AY18" s="144">
        <f t="shared" si="19"/>
        <v>0</v>
      </c>
      <c r="AZ18" s="145">
        <v>4352</v>
      </c>
      <c r="BA18" s="145">
        <v>4358</v>
      </c>
      <c r="BB18" s="145">
        <v>4358</v>
      </c>
      <c r="BC18" s="145">
        <v>4365</v>
      </c>
      <c r="BD18" s="145">
        <v>4381</v>
      </c>
      <c r="BE18" s="145">
        <v>4360</v>
      </c>
      <c r="BF18" s="145">
        <v>4360</v>
      </c>
      <c r="BG18" s="145">
        <v>4345</v>
      </c>
      <c r="BH18" s="145">
        <v>4362</v>
      </c>
      <c r="BI18" s="145">
        <f t="shared" si="3"/>
        <v>4360</v>
      </c>
      <c r="BJ18" s="144">
        <f t="shared" si="4"/>
        <v>0</v>
      </c>
      <c r="BK18" s="146" t="e">
        <f>VLOOKUP(B18,#REF!,33,0)*1000</f>
        <v>#REF!</v>
      </c>
      <c r="BL18" s="147" t="e">
        <f t="shared" si="20"/>
        <v>#REF!</v>
      </c>
      <c r="BM18" s="148" t="e">
        <f t="shared" si="21"/>
        <v>#REF!</v>
      </c>
      <c r="BN18" s="148">
        <f t="shared" si="5"/>
        <v>0</v>
      </c>
      <c r="BO18" s="148">
        <f t="shared" si="6"/>
        <v>0</v>
      </c>
      <c r="BP18" s="149">
        <v>0</v>
      </c>
      <c r="BQ18" s="146" t="e">
        <f t="shared" si="7"/>
        <v>#REF!</v>
      </c>
      <c r="BR18" s="150" t="e">
        <f t="shared" si="22"/>
        <v>#REF!</v>
      </c>
      <c r="BS18" s="151" t="e">
        <f>VLOOKUP($B18,#REF!,22,0)</f>
        <v>#REF!</v>
      </c>
      <c r="BT18" s="151" t="e">
        <f>VLOOKUP($B18,#REF!,23,0)</f>
        <v>#REF!</v>
      </c>
      <c r="BU18" s="152" t="e">
        <f t="shared" si="23"/>
        <v>#REF!</v>
      </c>
      <c r="BV18" s="153" t="e">
        <f t="shared" si="24"/>
        <v>#REF!</v>
      </c>
      <c r="BW18" s="167" t="e">
        <f t="shared" si="8"/>
        <v>#REF!</v>
      </c>
      <c r="BX18" s="154" t="e">
        <f t="shared" si="9"/>
        <v>#REF!</v>
      </c>
      <c r="BY18" s="150" t="e">
        <f t="shared" si="10"/>
        <v>#REF!</v>
      </c>
      <c r="BZ18" s="171" t="e">
        <v>#REF!</v>
      </c>
      <c r="CA18" s="171" t="e">
        <v>#REF!</v>
      </c>
      <c r="CB18" s="150" t="e">
        <f t="shared" si="11"/>
        <v>#REF!</v>
      </c>
      <c r="CC18" s="150" t="e">
        <f t="shared" si="12"/>
        <v>#REF!</v>
      </c>
      <c r="CD18" s="155" t="e">
        <f t="shared" si="25"/>
        <v>#REF!</v>
      </c>
      <c r="CE18" s="178" t="e">
        <f t="shared" si="26"/>
        <v>#REF!</v>
      </c>
      <c r="CF18" s="182" t="e">
        <f t="shared" si="27"/>
        <v>#REF!</v>
      </c>
      <c r="CG18" s="182" t="e">
        <f t="shared" si="28"/>
        <v>#REF!</v>
      </c>
    </row>
    <row r="19" spans="1:85" ht="12.75" customHeight="1" x14ac:dyDescent="0.25">
      <c r="A19" s="142">
        <v>10</v>
      </c>
      <c r="B19" s="142">
        <v>49</v>
      </c>
      <c r="C19" s="143" t="s">
        <v>28</v>
      </c>
      <c r="D19" s="160">
        <v>25</v>
      </c>
      <c r="E19" s="160">
        <v>0</v>
      </c>
      <c r="F19" s="160">
        <v>0</v>
      </c>
      <c r="G19" s="6">
        <f t="shared" si="13"/>
        <v>25</v>
      </c>
      <c r="H19" s="6">
        <v>16</v>
      </c>
      <c r="I19" s="20">
        <v>0.5</v>
      </c>
      <c r="J19" s="22"/>
      <c r="K19" s="20"/>
      <c r="L19" s="20"/>
      <c r="M19" s="20"/>
      <c r="N19" s="41"/>
      <c r="O19" s="22">
        <v>2</v>
      </c>
      <c r="P19" s="20"/>
      <c r="Q19" s="20"/>
      <c r="R19" s="20"/>
      <c r="S19" s="20"/>
      <c r="T19" s="20">
        <v>1</v>
      </c>
      <c r="U19" s="20">
        <v>1</v>
      </c>
      <c r="V19" s="20">
        <v>1</v>
      </c>
      <c r="W19" s="20"/>
      <c r="X19" s="160">
        <v>3</v>
      </c>
      <c r="Y19" s="30" t="s">
        <v>50</v>
      </c>
      <c r="Z19" s="31" t="s">
        <v>50</v>
      </c>
      <c r="AA19" s="31" t="s">
        <v>50</v>
      </c>
      <c r="AB19" s="31" t="s">
        <v>50</v>
      </c>
      <c r="AC19" s="31" t="s">
        <v>50</v>
      </c>
      <c r="AD19" s="31" t="s">
        <v>50</v>
      </c>
      <c r="AE19" s="31" t="s">
        <v>50</v>
      </c>
      <c r="AF19" s="30" t="s">
        <v>50</v>
      </c>
      <c r="AG19" s="30" t="s">
        <v>50</v>
      </c>
      <c r="AH19" s="31" t="s">
        <v>50</v>
      </c>
      <c r="AI19" s="31" t="s">
        <v>50</v>
      </c>
      <c r="AJ19" s="30" t="s">
        <v>50</v>
      </c>
      <c r="AK19" s="160">
        <f t="shared" si="0"/>
        <v>8.5</v>
      </c>
      <c r="AL19" s="160" t="s">
        <v>50</v>
      </c>
      <c r="AM19" s="160" t="s">
        <v>50</v>
      </c>
      <c r="AN19" s="6">
        <f t="shared" si="14"/>
        <v>8.5</v>
      </c>
      <c r="AO19" s="34">
        <f t="shared" si="1"/>
        <v>0.34</v>
      </c>
      <c r="AP19" s="6">
        <f t="shared" si="29"/>
        <v>6</v>
      </c>
      <c r="AQ19" s="7">
        <f t="shared" si="31"/>
        <v>0.375</v>
      </c>
      <c r="AR19" s="7"/>
      <c r="AS19" s="160"/>
      <c r="AT19" s="144">
        <f t="shared" si="15"/>
        <v>16</v>
      </c>
      <c r="AU19" s="144">
        <f t="shared" si="16"/>
        <v>6</v>
      </c>
      <c r="AV19" s="144">
        <f t="shared" si="2"/>
        <v>38</v>
      </c>
      <c r="AW19" s="144">
        <f t="shared" si="17"/>
        <v>38</v>
      </c>
      <c r="AX19" s="144">
        <f t="shared" si="18"/>
        <v>0</v>
      </c>
      <c r="AY19" s="144">
        <f t="shared" si="19"/>
        <v>0</v>
      </c>
      <c r="AZ19" s="144">
        <v>28368</v>
      </c>
      <c r="BA19" s="144">
        <v>28385</v>
      </c>
      <c r="BB19" s="144">
        <v>28412</v>
      </c>
      <c r="BC19" s="144">
        <v>28397</v>
      </c>
      <c r="BD19" s="144">
        <v>28390</v>
      </c>
      <c r="BE19" s="144">
        <v>28328</v>
      </c>
      <c r="BF19" s="144">
        <v>28220</v>
      </c>
      <c r="BG19" s="144">
        <v>28085</v>
      </c>
      <c r="BH19" s="144">
        <v>28087</v>
      </c>
      <c r="BI19" s="144">
        <f t="shared" si="3"/>
        <v>28297</v>
      </c>
      <c r="BJ19" s="144">
        <f t="shared" si="4"/>
        <v>0</v>
      </c>
      <c r="BK19" s="146" t="e">
        <f>VLOOKUP(B19,#REF!,33,0)*1000</f>
        <v>#REF!</v>
      </c>
      <c r="BL19" s="147" t="e">
        <f t="shared" si="20"/>
        <v>#REF!</v>
      </c>
      <c r="BM19" s="148" t="e">
        <f t="shared" si="21"/>
        <v>#REF!</v>
      </c>
      <c r="BN19" s="148">
        <f t="shared" si="5"/>
        <v>0</v>
      </c>
      <c r="BO19" s="148">
        <f t="shared" si="6"/>
        <v>0</v>
      </c>
      <c r="BP19" s="149">
        <v>0</v>
      </c>
      <c r="BQ19" s="146" t="e">
        <f t="shared" si="7"/>
        <v>#REF!</v>
      </c>
      <c r="BR19" s="150" t="e">
        <f t="shared" si="22"/>
        <v>#REF!</v>
      </c>
      <c r="BS19" s="151" t="e">
        <f>VLOOKUP($B19,#REF!,22,0)</f>
        <v>#REF!</v>
      </c>
      <c r="BT19" s="151" t="e">
        <f>VLOOKUP($B19,#REF!,23,0)</f>
        <v>#REF!</v>
      </c>
      <c r="BU19" s="152" t="e">
        <f t="shared" si="23"/>
        <v>#REF!</v>
      </c>
      <c r="BV19" s="153" t="e">
        <f t="shared" si="24"/>
        <v>#REF!</v>
      </c>
      <c r="BW19" s="167" t="e">
        <f t="shared" si="8"/>
        <v>#REF!</v>
      </c>
      <c r="BX19" s="154" t="e">
        <f t="shared" si="9"/>
        <v>#REF!</v>
      </c>
      <c r="BY19" s="150" t="e">
        <f t="shared" si="10"/>
        <v>#REF!</v>
      </c>
      <c r="BZ19" s="171" t="e">
        <v>#REF!</v>
      </c>
      <c r="CA19" s="171" t="e">
        <v>#REF!</v>
      </c>
      <c r="CB19" s="150" t="e">
        <f t="shared" si="11"/>
        <v>#REF!</v>
      </c>
      <c r="CC19" s="150" t="e">
        <f t="shared" si="12"/>
        <v>#REF!</v>
      </c>
      <c r="CD19" s="155" t="e">
        <f t="shared" si="25"/>
        <v>#REF!</v>
      </c>
      <c r="CE19" s="178" t="e">
        <f t="shared" si="26"/>
        <v>#REF!</v>
      </c>
      <c r="CF19" s="182" t="e">
        <f t="shared" si="27"/>
        <v>#REF!</v>
      </c>
      <c r="CG19" s="182" t="e">
        <f t="shared" si="28"/>
        <v>#REF!</v>
      </c>
    </row>
    <row r="20" spans="1:85" ht="12.75" customHeight="1" x14ac:dyDescent="0.25">
      <c r="A20" s="94">
        <v>11</v>
      </c>
      <c r="B20" s="94">
        <v>1</v>
      </c>
      <c r="C20" s="58" t="s">
        <v>34</v>
      </c>
      <c r="D20" s="160">
        <v>25</v>
      </c>
      <c r="E20" s="160">
        <v>0</v>
      </c>
      <c r="F20" s="160">
        <v>0</v>
      </c>
      <c r="G20" s="6">
        <f t="shared" si="13"/>
        <v>25</v>
      </c>
      <c r="H20" s="6">
        <v>16</v>
      </c>
      <c r="I20" s="20"/>
      <c r="J20" s="22">
        <v>2</v>
      </c>
      <c r="K20" s="20"/>
      <c r="L20" s="20">
        <v>1</v>
      </c>
      <c r="M20" s="20">
        <v>1</v>
      </c>
      <c r="N20" s="41">
        <v>2</v>
      </c>
      <c r="O20" s="20">
        <v>2</v>
      </c>
      <c r="P20" s="20"/>
      <c r="Q20" s="20"/>
      <c r="R20" s="20"/>
      <c r="S20" s="20"/>
      <c r="T20" s="20">
        <v>1</v>
      </c>
      <c r="U20" s="20">
        <v>2</v>
      </c>
      <c r="V20" s="20"/>
      <c r="W20" s="20">
        <v>2</v>
      </c>
      <c r="X20" s="160">
        <v>3</v>
      </c>
      <c r="Y20" s="30" t="s">
        <v>50</v>
      </c>
      <c r="Z20" s="31" t="s">
        <v>50</v>
      </c>
      <c r="AA20" s="31" t="s">
        <v>50</v>
      </c>
      <c r="AB20" s="31" t="s">
        <v>50</v>
      </c>
      <c r="AC20" s="31" t="s">
        <v>50</v>
      </c>
      <c r="AD20" s="31" t="s">
        <v>50</v>
      </c>
      <c r="AE20" s="31" t="s">
        <v>50</v>
      </c>
      <c r="AF20" s="30" t="s">
        <v>50</v>
      </c>
      <c r="AG20" s="30" t="s">
        <v>50</v>
      </c>
      <c r="AH20" s="31" t="s">
        <v>50</v>
      </c>
      <c r="AI20" s="31" t="s">
        <v>50</v>
      </c>
      <c r="AJ20" s="30" t="s">
        <v>50</v>
      </c>
      <c r="AK20" s="160">
        <f t="shared" si="0"/>
        <v>16</v>
      </c>
      <c r="AL20" s="160" t="s">
        <v>50</v>
      </c>
      <c r="AM20" s="160" t="s">
        <v>50</v>
      </c>
      <c r="AN20" s="6">
        <f t="shared" si="14"/>
        <v>16</v>
      </c>
      <c r="AO20" s="34">
        <f t="shared" si="1"/>
        <v>0.64</v>
      </c>
      <c r="AP20" s="6">
        <f t="shared" si="29"/>
        <v>9</v>
      </c>
      <c r="AQ20" s="33"/>
      <c r="AR20" s="7">
        <f>AP20/H20</f>
        <v>0.5625</v>
      </c>
      <c r="AS20" s="160"/>
      <c r="AT20" s="64">
        <f t="shared" si="15"/>
        <v>16</v>
      </c>
      <c r="AU20" s="64">
        <f t="shared" si="16"/>
        <v>9</v>
      </c>
      <c r="AV20" s="64">
        <f t="shared" si="2"/>
        <v>56</v>
      </c>
      <c r="AW20" s="64">
        <f t="shared" si="17"/>
        <v>0</v>
      </c>
      <c r="AX20" s="64">
        <f t="shared" si="18"/>
        <v>56</v>
      </c>
      <c r="AY20" s="64">
        <f t="shared" si="19"/>
        <v>0</v>
      </c>
      <c r="AZ20" s="73">
        <v>25227</v>
      </c>
      <c r="BA20" s="73">
        <v>25196</v>
      </c>
      <c r="BB20" s="73">
        <v>25226</v>
      </c>
      <c r="BC20" s="73">
        <v>25230</v>
      </c>
      <c r="BD20" s="73">
        <v>25205</v>
      </c>
      <c r="BE20" s="73">
        <v>25115</v>
      </c>
      <c r="BF20" s="73">
        <v>25004</v>
      </c>
      <c r="BG20" s="73">
        <v>24477</v>
      </c>
      <c r="BH20" s="73">
        <v>24422</v>
      </c>
      <c r="BI20" s="73">
        <f t="shared" si="3"/>
        <v>25011</v>
      </c>
      <c r="BJ20" s="64">
        <f t="shared" si="4"/>
        <v>25011</v>
      </c>
      <c r="BK20" s="139" t="e">
        <f>VLOOKUP(B20,#REF!,33,0)*1000</f>
        <v>#REF!</v>
      </c>
      <c r="BL20" s="81" t="e">
        <f t="shared" si="20"/>
        <v>#REF!</v>
      </c>
      <c r="BM20" s="75" t="e">
        <f t="shared" si="21"/>
        <v>#REF!</v>
      </c>
      <c r="BN20" s="80">
        <f t="shared" si="5"/>
        <v>0</v>
      </c>
      <c r="BO20" s="75">
        <f t="shared" si="6"/>
        <v>0</v>
      </c>
      <c r="BP20" s="77">
        <v>0</v>
      </c>
      <c r="BQ20" s="139" t="e">
        <f t="shared" si="7"/>
        <v>#REF!</v>
      </c>
      <c r="BR20" s="133" t="e">
        <f t="shared" si="22"/>
        <v>#REF!</v>
      </c>
      <c r="BS20" s="123" t="e">
        <f>VLOOKUP($B20,#REF!,22,0)</f>
        <v>#REF!</v>
      </c>
      <c r="BT20" s="123" t="e">
        <f>VLOOKUP($B20,#REF!,23,0)</f>
        <v>#REF!</v>
      </c>
      <c r="BU20" s="84" t="e">
        <f t="shared" si="23"/>
        <v>#REF!</v>
      </c>
      <c r="BV20" s="161" t="e">
        <f t="shared" si="24"/>
        <v>#REF!</v>
      </c>
      <c r="BW20" s="164" t="e">
        <f t="shared" si="8"/>
        <v>#REF!</v>
      </c>
      <c r="BX20" s="163" t="e">
        <f t="shared" si="9"/>
        <v>#REF!</v>
      </c>
      <c r="BY20" s="169" t="e">
        <f t="shared" si="10"/>
        <v>#REF!</v>
      </c>
      <c r="BZ20" s="170" t="e">
        <v>#REF!</v>
      </c>
      <c r="CA20" s="170" t="e">
        <v>#REF!</v>
      </c>
      <c r="CB20" s="124" t="e">
        <f t="shared" si="11"/>
        <v>#REF!</v>
      </c>
      <c r="CC20" s="166" t="e">
        <f t="shared" si="12"/>
        <v>#REF!</v>
      </c>
      <c r="CD20" s="1" t="e">
        <f t="shared" si="25"/>
        <v>#REF!</v>
      </c>
      <c r="CE20" s="176" t="e">
        <f t="shared" si="26"/>
        <v>#REF!</v>
      </c>
      <c r="CF20" s="181" t="e">
        <f t="shared" si="27"/>
        <v>#REF!</v>
      </c>
      <c r="CG20" s="181" t="e">
        <f t="shared" si="28"/>
        <v>#REF!</v>
      </c>
    </row>
    <row r="21" spans="1:85" ht="12.75" customHeight="1" x14ac:dyDescent="0.25">
      <c r="A21" s="94">
        <v>12</v>
      </c>
      <c r="B21" s="94">
        <v>10</v>
      </c>
      <c r="C21" s="57" t="s">
        <v>37</v>
      </c>
      <c r="D21" s="160">
        <v>25</v>
      </c>
      <c r="E21" s="160">
        <v>0</v>
      </c>
      <c r="F21" s="160">
        <v>0</v>
      </c>
      <c r="G21" s="6">
        <f t="shared" si="13"/>
        <v>25</v>
      </c>
      <c r="H21" s="6">
        <v>16</v>
      </c>
      <c r="I21" s="20"/>
      <c r="J21" s="22">
        <v>2</v>
      </c>
      <c r="K21" s="20"/>
      <c r="L21" s="20"/>
      <c r="M21" s="20">
        <v>1</v>
      </c>
      <c r="N21" s="41"/>
      <c r="O21" s="22">
        <v>2</v>
      </c>
      <c r="P21" s="20">
        <v>1</v>
      </c>
      <c r="Q21" s="20"/>
      <c r="R21" s="20"/>
      <c r="S21" s="20">
        <v>1</v>
      </c>
      <c r="T21" s="20">
        <v>1</v>
      </c>
      <c r="U21" s="20"/>
      <c r="V21" s="20">
        <v>0.5</v>
      </c>
      <c r="W21" s="20"/>
      <c r="X21" s="160">
        <v>3</v>
      </c>
      <c r="Y21" s="30" t="s">
        <v>50</v>
      </c>
      <c r="Z21" s="31" t="s">
        <v>50</v>
      </c>
      <c r="AA21" s="31" t="s">
        <v>50</v>
      </c>
      <c r="AB21" s="31" t="s">
        <v>50</v>
      </c>
      <c r="AC21" s="31" t="s">
        <v>50</v>
      </c>
      <c r="AD21" s="31" t="s">
        <v>50</v>
      </c>
      <c r="AE21" s="31" t="s">
        <v>50</v>
      </c>
      <c r="AF21" s="30" t="s">
        <v>50</v>
      </c>
      <c r="AG21" s="30" t="s">
        <v>50</v>
      </c>
      <c r="AH21" s="31" t="s">
        <v>50</v>
      </c>
      <c r="AI21" s="31" t="s">
        <v>50</v>
      </c>
      <c r="AJ21" s="30" t="s">
        <v>50</v>
      </c>
      <c r="AK21" s="160">
        <f t="shared" si="0"/>
        <v>11.5</v>
      </c>
      <c r="AL21" s="160" t="s">
        <v>50</v>
      </c>
      <c r="AM21" s="160" t="s">
        <v>50</v>
      </c>
      <c r="AN21" s="6">
        <f t="shared" si="14"/>
        <v>11.5</v>
      </c>
      <c r="AO21" s="34">
        <f t="shared" si="1"/>
        <v>0.46</v>
      </c>
      <c r="AP21" s="6">
        <f t="shared" si="29"/>
        <v>8</v>
      </c>
      <c r="AQ21" s="33"/>
      <c r="AR21" s="34">
        <f>AP21/H21</f>
        <v>0.5</v>
      </c>
      <c r="AS21" s="160"/>
      <c r="AT21" s="64">
        <f t="shared" si="15"/>
        <v>16</v>
      </c>
      <c r="AU21" s="64">
        <f t="shared" si="16"/>
        <v>8</v>
      </c>
      <c r="AV21" s="64">
        <f t="shared" si="2"/>
        <v>50</v>
      </c>
      <c r="AW21" s="64">
        <f t="shared" si="17"/>
        <v>0</v>
      </c>
      <c r="AX21" s="64">
        <f t="shared" si="18"/>
        <v>50</v>
      </c>
      <c r="AY21" s="64">
        <f t="shared" si="19"/>
        <v>0</v>
      </c>
      <c r="AZ21" s="68">
        <v>91189</v>
      </c>
      <c r="BA21" s="68">
        <v>91206</v>
      </c>
      <c r="BB21" s="68">
        <v>91334</v>
      </c>
      <c r="BC21" s="68">
        <v>91378</v>
      </c>
      <c r="BD21" s="68">
        <v>91487</v>
      </c>
      <c r="BE21" s="68">
        <v>91532</v>
      </c>
      <c r="BF21" s="68">
        <v>91563</v>
      </c>
      <c r="BG21" s="68">
        <v>91113</v>
      </c>
      <c r="BH21" s="68">
        <v>91130</v>
      </c>
      <c r="BI21" s="68">
        <f t="shared" si="3"/>
        <v>91326</v>
      </c>
      <c r="BJ21" s="64">
        <f t="shared" si="4"/>
        <v>91326</v>
      </c>
      <c r="BK21" s="139" t="e">
        <f>VLOOKUP(B21,#REF!,33,0)*1000</f>
        <v>#REF!</v>
      </c>
      <c r="BL21" s="81" t="e">
        <f t="shared" si="20"/>
        <v>#REF!</v>
      </c>
      <c r="BM21" s="75" t="e">
        <f t="shared" si="21"/>
        <v>#REF!</v>
      </c>
      <c r="BN21" s="80">
        <f t="shared" si="5"/>
        <v>0</v>
      </c>
      <c r="BO21" s="75">
        <f t="shared" si="6"/>
        <v>0</v>
      </c>
      <c r="BP21" s="77">
        <v>0</v>
      </c>
      <c r="BQ21" s="139" t="e">
        <f t="shared" si="7"/>
        <v>#REF!</v>
      </c>
      <c r="BR21" s="133" t="e">
        <f t="shared" si="22"/>
        <v>#REF!</v>
      </c>
      <c r="BS21" s="123" t="e">
        <f>VLOOKUP($B21,#REF!,22,0)</f>
        <v>#REF!</v>
      </c>
      <c r="BT21" s="123" t="e">
        <f>VLOOKUP($B21,#REF!,23,0)</f>
        <v>#REF!</v>
      </c>
      <c r="BU21" s="84" t="e">
        <f t="shared" si="23"/>
        <v>#REF!</v>
      </c>
      <c r="BV21" s="161" t="e">
        <f t="shared" si="24"/>
        <v>#REF!</v>
      </c>
      <c r="BW21" s="164" t="e">
        <f t="shared" si="8"/>
        <v>#REF!</v>
      </c>
      <c r="BX21" s="163" t="e">
        <f t="shared" si="9"/>
        <v>#REF!</v>
      </c>
      <c r="BY21" s="169" t="e">
        <f t="shared" si="10"/>
        <v>#REF!</v>
      </c>
      <c r="BZ21" s="170" t="e">
        <v>#REF!</v>
      </c>
      <c r="CA21" s="170" t="e">
        <v>#REF!</v>
      </c>
      <c r="CB21" s="124" t="e">
        <f t="shared" si="11"/>
        <v>#REF!</v>
      </c>
      <c r="CC21" s="166" t="e">
        <f t="shared" si="12"/>
        <v>#REF!</v>
      </c>
      <c r="CD21" s="1" t="e">
        <f t="shared" si="25"/>
        <v>#REF!</v>
      </c>
      <c r="CE21" s="176" t="e">
        <f t="shared" si="26"/>
        <v>#REF!</v>
      </c>
      <c r="CF21" s="181" t="e">
        <f t="shared" si="27"/>
        <v>#REF!</v>
      </c>
      <c r="CG21" s="181" t="e">
        <f t="shared" si="28"/>
        <v>#REF!</v>
      </c>
    </row>
    <row r="22" spans="1:85" ht="12.75" customHeight="1" x14ac:dyDescent="0.25">
      <c r="A22" s="94">
        <v>13</v>
      </c>
      <c r="B22" s="94">
        <v>4</v>
      </c>
      <c r="C22" s="57" t="s">
        <v>35</v>
      </c>
      <c r="D22" s="160">
        <v>25</v>
      </c>
      <c r="E22" s="160">
        <v>0</v>
      </c>
      <c r="F22" s="160">
        <v>0</v>
      </c>
      <c r="G22" s="6">
        <f t="shared" si="13"/>
        <v>25</v>
      </c>
      <c r="H22" s="6">
        <v>16</v>
      </c>
      <c r="I22" s="20">
        <v>1</v>
      </c>
      <c r="J22" s="22">
        <v>2</v>
      </c>
      <c r="K22" s="20"/>
      <c r="L22" s="20"/>
      <c r="M22" s="20">
        <v>1</v>
      </c>
      <c r="N22" s="41">
        <v>2</v>
      </c>
      <c r="O22" s="20">
        <v>1</v>
      </c>
      <c r="P22" s="20">
        <v>1</v>
      </c>
      <c r="Q22" s="20">
        <v>0.5</v>
      </c>
      <c r="R22" s="20">
        <v>1</v>
      </c>
      <c r="S22" s="20">
        <v>2</v>
      </c>
      <c r="T22" s="20">
        <v>1</v>
      </c>
      <c r="U22" s="20"/>
      <c r="V22" s="20">
        <v>1</v>
      </c>
      <c r="W22" s="20"/>
      <c r="X22" s="160">
        <v>3</v>
      </c>
      <c r="Y22" s="30" t="s">
        <v>50</v>
      </c>
      <c r="Z22" s="31" t="s">
        <v>50</v>
      </c>
      <c r="AA22" s="31" t="s">
        <v>50</v>
      </c>
      <c r="AB22" s="31" t="s">
        <v>50</v>
      </c>
      <c r="AC22" s="31" t="s">
        <v>50</v>
      </c>
      <c r="AD22" s="31" t="s">
        <v>50</v>
      </c>
      <c r="AE22" s="31" t="s">
        <v>50</v>
      </c>
      <c r="AF22" s="30" t="s">
        <v>50</v>
      </c>
      <c r="AG22" s="30" t="s">
        <v>50</v>
      </c>
      <c r="AH22" s="31" t="s">
        <v>50</v>
      </c>
      <c r="AI22" s="31" t="s">
        <v>50</v>
      </c>
      <c r="AJ22" s="30" t="s">
        <v>50</v>
      </c>
      <c r="AK22" s="160">
        <f t="shared" si="0"/>
        <v>16.5</v>
      </c>
      <c r="AL22" s="160" t="s">
        <v>50</v>
      </c>
      <c r="AM22" s="160" t="s">
        <v>50</v>
      </c>
      <c r="AN22" s="6">
        <f t="shared" si="14"/>
        <v>16.5</v>
      </c>
      <c r="AO22" s="34">
        <f t="shared" si="1"/>
        <v>0.66</v>
      </c>
      <c r="AP22" s="6">
        <f t="shared" si="29"/>
        <v>12</v>
      </c>
      <c r="AQ22" s="33"/>
      <c r="AR22" s="7"/>
      <c r="AS22" s="7">
        <f>AP22/H22</f>
        <v>0.75</v>
      </c>
      <c r="AT22" s="64">
        <f t="shared" si="15"/>
        <v>16</v>
      </c>
      <c r="AU22" s="64">
        <f t="shared" si="16"/>
        <v>12</v>
      </c>
      <c r="AV22" s="64">
        <f t="shared" si="2"/>
        <v>75</v>
      </c>
      <c r="AW22" s="64">
        <f t="shared" si="17"/>
        <v>0</v>
      </c>
      <c r="AX22" s="64">
        <f t="shared" si="18"/>
        <v>0</v>
      </c>
      <c r="AY22" s="64">
        <f t="shared" si="19"/>
        <v>75</v>
      </c>
      <c r="AZ22" s="73">
        <v>55947</v>
      </c>
      <c r="BA22" s="73">
        <v>55923</v>
      </c>
      <c r="BB22" s="73">
        <v>55883</v>
      </c>
      <c r="BC22" s="73">
        <v>55927</v>
      </c>
      <c r="BD22" s="73">
        <v>55895</v>
      </c>
      <c r="BE22" s="73">
        <v>55821</v>
      </c>
      <c r="BF22" s="73">
        <v>55724</v>
      </c>
      <c r="BG22" s="73">
        <v>55180</v>
      </c>
      <c r="BH22" s="73">
        <v>55168</v>
      </c>
      <c r="BI22" s="73">
        <f t="shared" si="3"/>
        <v>55719</v>
      </c>
      <c r="BJ22" s="64">
        <f t="shared" si="4"/>
        <v>55719</v>
      </c>
      <c r="BK22" s="139" t="e">
        <f>VLOOKUP(B22,#REF!,33,0)*1000</f>
        <v>#REF!</v>
      </c>
      <c r="BL22" s="81" t="e">
        <f t="shared" si="20"/>
        <v>#REF!</v>
      </c>
      <c r="BM22" s="75" t="e">
        <f t="shared" si="21"/>
        <v>#REF!</v>
      </c>
      <c r="BN22" s="80">
        <f t="shared" si="5"/>
        <v>0</v>
      </c>
      <c r="BO22" s="75">
        <f t="shared" si="6"/>
        <v>0</v>
      </c>
      <c r="BP22" s="77">
        <v>0</v>
      </c>
      <c r="BQ22" s="139" t="e">
        <f t="shared" si="7"/>
        <v>#REF!</v>
      </c>
      <c r="BR22" s="133" t="e">
        <f t="shared" si="22"/>
        <v>#REF!</v>
      </c>
      <c r="BS22" s="123" t="e">
        <f>VLOOKUP($B22,#REF!,22,0)</f>
        <v>#REF!</v>
      </c>
      <c r="BT22" s="123" t="e">
        <f>VLOOKUP($B22,#REF!,23,0)</f>
        <v>#REF!</v>
      </c>
      <c r="BU22" s="84" t="e">
        <f t="shared" si="23"/>
        <v>#REF!</v>
      </c>
      <c r="BV22" s="161" t="e">
        <f t="shared" si="24"/>
        <v>#REF!</v>
      </c>
      <c r="BW22" s="164" t="e">
        <f t="shared" si="8"/>
        <v>#REF!</v>
      </c>
      <c r="BX22" s="163" t="e">
        <f t="shared" si="9"/>
        <v>#REF!</v>
      </c>
      <c r="BY22" s="169" t="e">
        <f t="shared" si="10"/>
        <v>#REF!</v>
      </c>
      <c r="BZ22" s="170" t="e">
        <v>#REF!</v>
      </c>
      <c r="CA22" s="170" t="e">
        <v>#REF!</v>
      </c>
      <c r="CB22" s="124" t="e">
        <f t="shared" si="11"/>
        <v>#REF!</v>
      </c>
      <c r="CC22" s="166" t="e">
        <f t="shared" si="12"/>
        <v>#REF!</v>
      </c>
      <c r="CD22" s="1" t="e">
        <f t="shared" si="25"/>
        <v>#REF!</v>
      </c>
      <c r="CE22" s="176" t="e">
        <f t="shared" si="26"/>
        <v>#REF!</v>
      </c>
      <c r="CF22" s="181" t="e">
        <f t="shared" si="27"/>
        <v>#REF!</v>
      </c>
      <c r="CG22" s="181" t="e">
        <f t="shared" si="28"/>
        <v>#REF!</v>
      </c>
    </row>
    <row r="23" spans="1:85" ht="12.75" customHeight="1" x14ac:dyDescent="0.25">
      <c r="A23" s="94">
        <v>14</v>
      </c>
      <c r="B23" s="94">
        <v>8</v>
      </c>
      <c r="C23" s="57" t="s">
        <v>36</v>
      </c>
      <c r="D23" s="160">
        <v>25</v>
      </c>
      <c r="E23" s="160">
        <v>0</v>
      </c>
      <c r="F23" s="160">
        <v>0</v>
      </c>
      <c r="G23" s="6">
        <f t="shared" si="13"/>
        <v>25</v>
      </c>
      <c r="H23" s="6">
        <v>16</v>
      </c>
      <c r="I23" s="20"/>
      <c r="J23" s="22"/>
      <c r="K23" s="20"/>
      <c r="L23" s="20"/>
      <c r="M23" s="20">
        <v>1</v>
      </c>
      <c r="N23" s="41">
        <v>1</v>
      </c>
      <c r="O23" s="20">
        <v>1</v>
      </c>
      <c r="P23" s="20">
        <v>0.5</v>
      </c>
      <c r="Q23" s="20"/>
      <c r="R23" s="20">
        <v>0.5</v>
      </c>
      <c r="S23" s="20"/>
      <c r="T23" s="20">
        <v>1</v>
      </c>
      <c r="U23" s="20"/>
      <c r="V23" s="20">
        <v>0.5</v>
      </c>
      <c r="W23" s="20">
        <v>1</v>
      </c>
      <c r="X23" s="160">
        <v>3</v>
      </c>
      <c r="Y23" s="30" t="s">
        <v>50</v>
      </c>
      <c r="Z23" s="31" t="s">
        <v>50</v>
      </c>
      <c r="AA23" s="31" t="s">
        <v>50</v>
      </c>
      <c r="AB23" s="31" t="s">
        <v>50</v>
      </c>
      <c r="AC23" s="31" t="s">
        <v>50</v>
      </c>
      <c r="AD23" s="31" t="s">
        <v>50</v>
      </c>
      <c r="AE23" s="31" t="s">
        <v>50</v>
      </c>
      <c r="AF23" s="30" t="s">
        <v>50</v>
      </c>
      <c r="AG23" s="30" t="s">
        <v>50</v>
      </c>
      <c r="AH23" s="31" t="s">
        <v>50</v>
      </c>
      <c r="AI23" s="31" t="s">
        <v>50</v>
      </c>
      <c r="AJ23" s="30" t="s">
        <v>50</v>
      </c>
      <c r="AK23" s="160">
        <f t="shared" si="0"/>
        <v>9.5</v>
      </c>
      <c r="AL23" s="160" t="s">
        <v>50</v>
      </c>
      <c r="AM23" s="160" t="s">
        <v>50</v>
      </c>
      <c r="AN23" s="6">
        <f t="shared" si="14"/>
        <v>9.5</v>
      </c>
      <c r="AO23" s="34">
        <f t="shared" si="1"/>
        <v>0.38</v>
      </c>
      <c r="AP23" s="6">
        <f t="shared" si="29"/>
        <v>9</v>
      </c>
      <c r="AQ23" s="33"/>
      <c r="AR23" s="7">
        <f>AP23/H23</f>
        <v>0.5625</v>
      </c>
      <c r="AS23" s="160"/>
      <c r="AT23" s="64">
        <f t="shared" si="15"/>
        <v>16</v>
      </c>
      <c r="AU23" s="64">
        <f t="shared" si="16"/>
        <v>9</v>
      </c>
      <c r="AV23" s="64">
        <f t="shared" si="2"/>
        <v>56</v>
      </c>
      <c r="AW23" s="64">
        <f t="shared" si="17"/>
        <v>0</v>
      </c>
      <c r="AX23" s="64">
        <f t="shared" si="18"/>
        <v>56</v>
      </c>
      <c r="AY23" s="64">
        <f t="shared" si="19"/>
        <v>0</v>
      </c>
      <c r="AZ23" s="68">
        <v>14149</v>
      </c>
      <c r="BA23" s="68">
        <v>14145</v>
      </c>
      <c r="BB23" s="68">
        <v>14124</v>
      </c>
      <c r="BC23" s="68">
        <v>14115</v>
      </c>
      <c r="BD23" s="68">
        <v>14101</v>
      </c>
      <c r="BE23" s="68">
        <v>14060</v>
      </c>
      <c r="BF23" s="68">
        <v>14052</v>
      </c>
      <c r="BG23" s="68">
        <v>13868</v>
      </c>
      <c r="BH23" s="68">
        <v>13845</v>
      </c>
      <c r="BI23" s="68">
        <f t="shared" si="3"/>
        <v>14051</v>
      </c>
      <c r="BJ23" s="64">
        <f t="shared" si="4"/>
        <v>14051</v>
      </c>
      <c r="BK23" s="139" t="e">
        <f>VLOOKUP(B23,#REF!,33,0)*1000</f>
        <v>#REF!</v>
      </c>
      <c r="BL23" s="81" t="e">
        <f t="shared" si="20"/>
        <v>#REF!</v>
      </c>
      <c r="BM23" s="75" t="e">
        <f t="shared" si="21"/>
        <v>#REF!</v>
      </c>
      <c r="BN23" s="80">
        <f t="shared" si="5"/>
        <v>0</v>
      </c>
      <c r="BO23" s="75">
        <f t="shared" si="6"/>
        <v>0</v>
      </c>
      <c r="BP23" s="77">
        <v>0</v>
      </c>
      <c r="BQ23" s="139" t="e">
        <f t="shared" si="7"/>
        <v>#REF!</v>
      </c>
      <c r="BR23" s="133" t="e">
        <f t="shared" si="22"/>
        <v>#REF!</v>
      </c>
      <c r="BS23" s="123" t="e">
        <f>VLOOKUP($B23,#REF!,22,0)</f>
        <v>#REF!</v>
      </c>
      <c r="BT23" s="123" t="e">
        <f>VLOOKUP($B23,#REF!,23,0)</f>
        <v>#REF!</v>
      </c>
      <c r="BU23" s="84" t="e">
        <f t="shared" si="23"/>
        <v>#REF!</v>
      </c>
      <c r="BV23" s="161" t="e">
        <f t="shared" si="24"/>
        <v>#REF!</v>
      </c>
      <c r="BW23" s="164" t="e">
        <f t="shared" si="8"/>
        <v>#REF!</v>
      </c>
      <c r="BX23" s="163" t="e">
        <f t="shared" si="9"/>
        <v>#REF!</v>
      </c>
      <c r="BY23" s="169" t="e">
        <f t="shared" si="10"/>
        <v>#REF!</v>
      </c>
      <c r="BZ23" s="170" t="e">
        <v>#REF!</v>
      </c>
      <c r="CA23" s="170" t="e">
        <v>#REF!</v>
      </c>
      <c r="CB23" s="124" t="e">
        <f t="shared" si="11"/>
        <v>#REF!</v>
      </c>
      <c r="CC23" s="166" t="e">
        <f t="shared" si="12"/>
        <v>#REF!</v>
      </c>
      <c r="CD23" s="1" t="e">
        <f t="shared" si="25"/>
        <v>#REF!</v>
      </c>
      <c r="CE23" s="176" t="e">
        <f t="shared" si="26"/>
        <v>#REF!</v>
      </c>
      <c r="CF23" s="181" t="e">
        <f t="shared" si="27"/>
        <v>#REF!</v>
      </c>
      <c r="CG23" s="181" t="e">
        <f t="shared" si="28"/>
        <v>#REF!</v>
      </c>
    </row>
    <row r="24" spans="1:85" ht="12.75" customHeight="1" x14ac:dyDescent="0.25">
      <c r="A24" s="142">
        <v>15</v>
      </c>
      <c r="B24" s="142">
        <v>13</v>
      </c>
      <c r="C24" s="143" t="s">
        <v>62</v>
      </c>
      <c r="D24" s="160">
        <v>25</v>
      </c>
      <c r="E24" s="160">
        <v>10</v>
      </c>
      <c r="F24" s="5">
        <v>0</v>
      </c>
      <c r="G24" s="6">
        <f>SUM(D24:F24)</f>
        <v>35</v>
      </c>
      <c r="H24" s="6">
        <v>23</v>
      </c>
      <c r="I24" s="20"/>
      <c r="J24" s="22">
        <v>2</v>
      </c>
      <c r="K24" s="20"/>
      <c r="L24" s="20"/>
      <c r="M24" s="20"/>
      <c r="N24" s="41"/>
      <c r="O24" s="20">
        <v>2</v>
      </c>
      <c r="P24" s="20"/>
      <c r="Q24" s="20">
        <v>0.5</v>
      </c>
      <c r="R24" s="20"/>
      <c r="S24" s="20"/>
      <c r="T24" s="20"/>
      <c r="U24" s="20">
        <v>1</v>
      </c>
      <c r="V24" s="20">
        <v>1</v>
      </c>
      <c r="W24" s="20">
        <v>3</v>
      </c>
      <c r="X24" s="160">
        <v>1.5</v>
      </c>
      <c r="Y24" s="160">
        <v>1</v>
      </c>
      <c r="Z24" s="160"/>
      <c r="AA24" s="160"/>
      <c r="AB24" s="160"/>
      <c r="AC24" s="160"/>
      <c r="AD24" s="160"/>
      <c r="AE24" s="20">
        <v>0.5</v>
      </c>
      <c r="AF24" s="30" t="s">
        <v>50</v>
      </c>
      <c r="AG24" s="30" t="s">
        <v>50</v>
      </c>
      <c r="AH24" s="31" t="s">
        <v>50</v>
      </c>
      <c r="AI24" s="31" t="s">
        <v>50</v>
      </c>
      <c r="AJ24" s="30" t="s">
        <v>50</v>
      </c>
      <c r="AK24" s="160">
        <f t="shared" si="0"/>
        <v>11</v>
      </c>
      <c r="AL24" s="160">
        <f>SUM(Y24:AE24)</f>
        <v>1.5</v>
      </c>
      <c r="AM24" s="160" t="s">
        <v>50</v>
      </c>
      <c r="AN24" s="6">
        <f>SUM(I24:AJ24)</f>
        <v>12.5</v>
      </c>
      <c r="AO24" s="34">
        <f>AN24/G24</f>
        <v>0.35714285714285715</v>
      </c>
      <c r="AP24" s="6">
        <f t="shared" si="29"/>
        <v>9</v>
      </c>
      <c r="AQ24" s="7">
        <f>AP24/H24</f>
        <v>0.39130434782608697</v>
      </c>
      <c r="AR24" s="7"/>
      <c r="AS24" s="160"/>
      <c r="AT24" s="144">
        <f t="shared" si="15"/>
        <v>23</v>
      </c>
      <c r="AU24" s="144">
        <f t="shared" si="16"/>
        <v>9</v>
      </c>
      <c r="AV24" s="144">
        <f t="shared" si="2"/>
        <v>39</v>
      </c>
      <c r="AW24" s="144">
        <f t="shared" si="17"/>
        <v>39</v>
      </c>
      <c r="AX24" s="144">
        <f t="shared" si="18"/>
        <v>0</v>
      </c>
      <c r="AY24" s="144">
        <f t="shared" si="19"/>
        <v>0</v>
      </c>
      <c r="AZ24" s="145">
        <v>22461</v>
      </c>
      <c r="BA24" s="145">
        <v>22496</v>
      </c>
      <c r="BB24" s="145">
        <v>22561</v>
      </c>
      <c r="BC24" s="145">
        <v>22627</v>
      </c>
      <c r="BD24" s="145">
        <v>22727</v>
      </c>
      <c r="BE24" s="145">
        <v>22766</v>
      </c>
      <c r="BF24" s="145">
        <v>22805</v>
      </c>
      <c r="BG24" s="145">
        <v>22882</v>
      </c>
      <c r="BH24" s="145">
        <v>22932</v>
      </c>
      <c r="BI24" s="145">
        <f t="shared" si="3"/>
        <v>22695</v>
      </c>
      <c r="BJ24" s="144">
        <f t="shared" si="4"/>
        <v>0</v>
      </c>
      <c r="BK24" s="146" t="e">
        <f>VLOOKUP(B24,#REF!,33,0)*1000</f>
        <v>#REF!</v>
      </c>
      <c r="BL24" s="147" t="e">
        <f t="shared" si="20"/>
        <v>#REF!</v>
      </c>
      <c r="BM24" s="148" t="e">
        <f t="shared" si="21"/>
        <v>#REF!</v>
      </c>
      <c r="BN24" s="148">
        <f t="shared" si="5"/>
        <v>0</v>
      </c>
      <c r="BO24" s="148">
        <f t="shared" si="6"/>
        <v>0</v>
      </c>
      <c r="BP24" s="149">
        <v>0</v>
      </c>
      <c r="BQ24" s="146" t="e">
        <f t="shared" si="7"/>
        <v>#REF!</v>
      </c>
      <c r="BR24" s="150" t="e">
        <f t="shared" si="22"/>
        <v>#REF!</v>
      </c>
      <c r="BS24" s="151" t="e">
        <f>VLOOKUP($B24,#REF!,22,0)</f>
        <v>#REF!</v>
      </c>
      <c r="BT24" s="151" t="e">
        <f>VLOOKUP($B24,#REF!,23,0)</f>
        <v>#REF!</v>
      </c>
      <c r="BU24" s="152" t="e">
        <f t="shared" si="23"/>
        <v>#REF!</v>
      </c>
      <c r="BV24" s="153" t="e">
        <f t="shared" si="24"/>
        <v>#REF!</v>
      </c>
      <c r="BW24" s="167" t="e">
        <f t="shared" si="8"/>
        <v>#REF!</v>
      </c>
      <c r="BX24" s="154" t="e">
        <f t="shared" si="9"/>
        <v>#REF!</v>
      </c>
      <c r="BY24" s="150" t="e">
        <f t="shared" si="10"/>
        <v>#REF!</v>
      </c>
      <c r="BZ24" s="171" t="e">
        <v>#REF!</v>
      </c>
      <c r="CA24" s="171" t="e">
        <v>#REF!</v>
      </c>
      <c r="CB24" s="150" t="e">
        <f t="shared" si="11"/>
        <v>#REF!</v>
      </c>
      <c r="CC24" s="150" t="e">
        <f t="shared" si="12"/>
        <v>#REF!</v>
      </c>
      <c r="CD24" s="155" t="e">
        <f t="shared" si="25"/>
        <v>#REF!</v>
      </c>
      <c r="CE24" s="178" t="e">
        <f t="shared" si="26"/>
        <v>#REF!</v>
      </c>
      <c r="CF24" s="182" t="e">
        <f t="shared" si="27"/>
        <v>#REF!</v>
      </c>
      <c r="CG24" s="182" t="e">
        <f t="shared" si="28"/>
        <v>#REF!</v>
      </c>
    </row>
    <row r="25" spans="1:85" ht="12.75" customHeight="1" x14ac:dyDescent="0.25">
      <c r="A25" s="142">
        <v>16</v>
      </c>
      <c r="B25" s="142">
        <v>231</v>
      </c>
      <c r="C25" s="143" t="s">
        <v>29</v>
      </c>
      <c r="D25" s="160">
        <v>25</v>
      </c>
      <c r="E25" s="160">
        <v>10</v>
      </c>
      <c r="F25" s="160">
        <v>6</v>
      </c>
      <c r="G25" s="6">
        <f t="shared" si="13"/>
        <v>41</v>
      </c>
      <c r="H25" s="6">
        <v>28</v>
      </c>
      <c r="I25" s="20"/>
      <c r="J25" s="22">
        <v>2</v>
      </c>
      <c r="K25" s="20"/>
      <c r="L25" s="20"/>
      <c r="M25" s="20">
        <v>1</v>
      </c>
      <c r="N25" s="41"/>
      <c r="O25" s="20">
        <v>2</v>
      </c>
      <c r="P25" s="20">
        <v>0.5</v>
      </c>
      <c r="Q25" s="20"/>
      <c r="R25" s="20"/>
      <c r="S25" s="20"/>
      <c r="T25" s="20"/>
      <c r="U25" s="20">
        <v>2</v>
      </c>
      <c r="V25" s="20"/>
      <c r="W25" s="20"/>
      <c r="X25" s="160"/>
      <c r="Y25" s="160">
        <v>1</v>
      </c>
      <c r="Z25" s="160"/>
      <c r="AA25" s="160"/>
      <c r="AB25" s="160"/>
      <c r="AC25" s="160"/>
      <c r="AD25" s="160"/>
      <c r="AE25" s="160"/>
      <c r="AF25" s="8">
        <v>1</v>
      </c>
      <c r="AG25" s="8"/>
      <c r="AH25" s="160"/>
      <c r="AI25" s="160"/>
      <c r="AJ25" s="8">
        <v>2</v>
      </c>
      <c r="AK25" s="160">
        <f t="shared" si="0"/>
        <v>7.5</v>
      </c>
      <c r="AL25" s="160">
        <f t="shared" ref="AL25:AL35" si="32">SUM(Y25:AE25)</f>
        <v>1</v>
      </c>
      <c r="AM25" s="160">
        <f t="shared" ref="AM25:AM33" si="33">SUM(AF25:AJ25)</f>
        <v>3</v>
      </c>
      <c r="AN25" s="6">
        <f t="shared" si="14"/>
        <v>11.5</v>
      </c>
      <c r="AO25" s="34">
        <f t="shared" si="1"/>
        <v>0.28048780487804881</v>
      </c>
      <c r="AP25" s="6">
        <f t="shared" si="29"/>
        <v>8</v>
      </c>
      <c r="AQ25" s="7">
        <f t="shared" si="31"/>
        <v>0.2857142857142857</v>
      </c>
      <c r="AR25" s="7"/>
      <c r="AS25" s="160"/>
      <c r="AT25" s="144">
        <f t="shared" si="15"/>
        <v>28</v>
      </c>
      <c r="AU25" s="144">
        <f t="shared" si="16"/>
        <v>8</v>
      </c>
      <c r="AV25" s="144">
        <f t="shared" si="2"/>
        <v>29</v>
      </c>
      <c r="AW25" s="144">
        <f t="shared" si="17"/>
        <v>29</v>
      </c>
      <c r="AX25" s="144">
        <f t="shared" si="18"/>
        <v>0</v>
      </c>
      <c r="AY25" s="144">
        <f t="shared" si="19"/>
        <v>0</v>
      </c>
      <c r="AZ25" s="144">
        <v>31571</v>
      </c>
      <c r="BA25" s="144">
        <v>31586</v>
      </c>
      <c r="BB25" s="144">
        <v>31546</v>
      </c>
      <c r="BC25" s="144">
        <v>31575</v>
      </c>
      <c r="BD25" s="144">
        <v>31571</v>
      </c>
      <c r="BE25" s="144">
        <v>31561</v>
      </c>
      <c r="BF25" s="144">
        <v>31524</v>
      </c>
      <c r="BG25" s="144">
        <v>31456</v>
      </c>
      <c r="BH25" s="144">
        <v>31458</v>
      </c>
      <c r="BI25" s="144">
        <f t="shared" si="3"/>
        <v>31539</v>
      </c>
      <c r="BJ25" s="144">
        <f t="shared" si="4"/>
        <v>0</v>
      </c>
      <c r="BK25" s="146" t="e">
        <f>VLOOKUP(B25,#REF!,33,0)*1000</f>
        <v>#REF!</v>
      </c>
      <c r="BL25" s="147" t="e">
        <f t="shared" si="20"/>
        <v>#REF!</v>
      </c>
      <c r="BM25" s="148" t="e">
        <f t="shared" si="21"/>
        <v>#REF!</v>
      </c>
      <c r="BN25" s="148">
        <f t="shared" si="5"/>
        <v>0</v>
      </c>
      <c r="BO25" s="148">
        <f t="shared" si="6"/>
        <v>0</v>
      </c>
      <c r="BP25" s="149">
        <v>0</v>
      </c>
      <c r="BQ25" s="146" t="e">
        <f t="shared" si="7"/>
        <v>#REF!</v>
      </c>
      <c r="BR25" s="150" t="e">
        <f t="shared" si="22"/>
        <v>#REF!</v>
      </c>
      <c r="BS25" s="151" t="e">
        <f>VLOOKUP($B25,#REF!,22,0)</f>
        <v>#REF!</v>
      </c>
      <c r="BT25" s="151" t="e">
        <f>VLOOKUP($B25,#REF!,23,0)</f>
        <v>#REF!</v>
      </c>
      <c r="BU25" s="152" t="e">
        <f t="shared" si="23"/>
        <v>#REF!</v>
      </c>
      <c r="BV25" s="153" t="e">
        <f t="shared" si="24"/>
        <v>#REF!</v>
      </c>
      <c r="BW25" s="167" t="e">
        <f t="shared" si="8"/>
        <v>#REF!</v>
      </c>
      <c r="BX25" s="154" t="e">
        <f t="shared" si="9"/>
        <v>#REF!</v>
      </c>
      <c r="BY25" s="150" t="e">
        <f t="shared" si="10"/>
        <v>#REF!</v>
      </c>
      <c r="BZ25" s="171" t="e">
        <v>#REF!</v>
      </c>
      <c r="CA25" s="171" t="e">
        <v>#REF!</v>
      </c>
      <c r="CB25" s="150" t="e">
        <f t="shared" si="11"/>
        <v>#REF!</v>
      </c>
      <c r="CC25" s="150" t="e">
        <f t="shared" si="12"/>
        <v>#REF!</v>
      </c>
      <c r="CD25" s="155" t="e">
        <f t="shared" si="25"/>
        <v>#REF!</v>
      </c>
      <c r="CE25" s="178" t="e">
        <f t="shared" si="26"/>
        <v>#REF!</v>
      </c>
      <c r="CF25" s="182" t="e">
        <f t="shared" si="27"/>
        <v>#REF!</v>
      </c>
      <c r="CG25" s="182" t="e">
        <f t="shared" si="28"/>
        <v>#REF!</v>
      </c>
    </row>
    <row r="26" spans="1:85" ht="12.75" customHeight="1" x14ac:dyDescent="0.25">
      <c r="A26" s="94">
        <v>17</v>
      </c>
      <c r="B26" s="94">
        <v>115</v>
      </c>
      <c r="C26" s="57" t="s">
        <v>22</v>
      </c>
      <c r="D26" s="160">
        <v>25</v>
      </c>
      <c r="E26" s="160">
        <v>10</v>
      </c>
      <c r="F26" s="160">
        <v>6</v>
      </c>
      <c r="G26" s="6">
        <f t="shared" si="13"/>
        <v>41</v>
      </c>
      <c r="H26" s="6">
        <v>28</v>
      </c>
      <c r="I26" s="20"/>
      <c r="J26" s="22">
        <v>2</v>
      </c>
      <c r="K26" s="20"/>
      <c r="L26" s="20"/>
      <c r="M26" s="20">
        <v>1</v>
      </c>
      <c r="N26" s="41">
        <v>1</v>
      </c>
      <c r="O26" s="22"/>
      <c r="P26" s="20"/>
      <c r="Q26" s="20">
        <v>1</v>
      </c>
      <c r="R26" s="20">
        <v>1</v>
      </c>
      <c r="S26" s="20">
        <v>2</v>
      </c>
      <c r="T26" s="20">
        <v>1</v>
      </c>
      <c r="U26" s="20"/>
      <c r="V26" s="20">
        <v>0.5</v>
      </c>
      <c r="W26" s="20"/>
      <c r="X26" s="160">
        <v>3</v>
      </c>
      <c r="Y26" s="8">
        <v>1</v>
      </c>
      <c r="Z26" s="160">
        <v>0.5</v>
      </c>
      <c r="AA26" s="160">
        <v>0.5</v>
      </c>
      <c r="AB26" s="160">
        <v>0.5</v>
      </c>
      <c r="AC26" s="160">
        <v>2</v>
      </c>
      <c r="AD26" s="160">
        <v>1</v>
      </c>
      <c r="AE26" s="160">
        <v>3</v>
      </c>
      <c r="AF26" s="8">
        <v>1</v>
      </c>
      <c r="AG26" s="8"/>
      <c r="AH26" s="160"/>
      <c r="AI26" s="160"/>
      <c r="AJ26" s="8">
        <v>2</v>
      </c>
      <c r="AK26" s="160">
        <f t="shared" si="0"/>
        <v>12.5</v>
      </c>
      <c r="AL26" s="160">
        <f t="shared" si="32"/>
        <v>8.5</v>
      </c>
      <c r="AM26" s="160">
        <f t="shared" si="33"/>
        <v>3</v>
      </c>
      <c r="AN26" s="6">
        <f t="shared" si="14"/>
        <v>24</v>
      </c>
      <c r="AO26" s="34">
        <f t="shared" si="1"/>
        <v>0.58536585365853655</v>
      </c>
      <c r="AP26" s="6">
        <f t="shared" si="29"/>
        <v>18</v>
      </c>
      <c r="AQ26" s="33"/>
      <c r="AR26" s="1"/>
      <c r="AS26" s="7">
        <f>AP26/H26</f>
        <v>0.6428571428571429</v>
      </c>
      <c r="AT26" s="64">
        <f t="shared" si="15"/>
        <v>28</v>
      </c>
      <c r="AU26" s="64">
        <f t="shared" si="16"/>
        <v>18</v>
      </c>
      <c r="AV26" s="64">
        <f t="shared" si="2"/>
        <v>64</v>
      </c>
      <c r="AW26" s="64">
        <f t="shared" si="17"/>
        <v>0</v>
      </c>
      <c r="AX26" s="64">
        <f t="shared" si="18"/>
        <v>0</v>
      </c>
      <c r="AY26" s="64">
        <f t="shared" si="19"/>
        <v>64</v>
      </c>
      <c r="AZ26" s="73">
        <v>35670</v>
      </c>
      <c r="BA26" s="73">
        <v>35636</v>
      </c>
      <c r="BB26" s="73">
        <v>35608</v>
      </c>
      <c r="BC26" s="73">
        <v>35575</v>
      </c>
      <c r="BD26" s="73">
        <v>35524</v>
      </c>
      <c r="BE26" s="73">
        <v>35368</v>
      </c>
      <c r="BF26" s="73">
        <v>35209</v>
      </c>
      <c r="BG26" s="73">
        <v>35101</v>
      </c>
      <c r="BH26" s="73">
        <v>35020</v>
      </c>
      <c r="BI26" s="73">
        <f t="shared" si="3"/>
        <v>35412</v>
      </c>
      <c r="BJ26" s="64">
        <f t="shared" si="4"/>
        <v>35412</v>
      </c>
      <c r="BK26" s="139" t="e">
        <f>VLOOKUP(B26,#REF!,33,0)*1000</f>
        <v>#REF!</v>
      </c>
      <c r="BL26" s="81" t="e">
        <f t="shared" si="20"/>
        <v>#REF!</v>
      </c>
      <c r="BM26" s="75" t="e">
        <f t="shared" si="21"/>
        <v>#REF!</v>
      </c>
      <c r="BN26" s="80">
        <f t="shared" si="5"/>
        <v>0</v>
      </c>
      <c r="BO26" s="75">
        <f t="shared" si="6"/>
        <v>0</v>
      </c>
      <c r="BP26" s="77">
        <v>0</v>
      </c>
      <c r="BQ26" s="139" t="e">
        <f t="shared" si="7"/>
        <v>#REF!</v>
      </c>
      <c r="BR26" s="133" t="e">
        <f t="shared" si="22"/>
        <v>#REF!</v>
      </c>
      <c r="BS26" s="123" t="e">
        <f>VLOOKUP($B26,#REF!,22,0)</f>
        <v>#REF!</v>
      </c>
      <c r="BT26" s="123" t="e">
        <f>VLOOKUP($B26,#REF!,23,0)</f>
        <v>#REF!</v>
      </c>
      <c r="BU26" s="84" t="e">
        <f t="shared" si="23"/>
        <v>#REF!</v>
      </c>
      <c r="BV26" s="161" t="e">
        <f t="shared" si="24"/>
        <v>#REF!</v>
      </c>
      <c r="BW26" s="164" t="e">
        <f t="shared" si="8"/>
        <v>#REF!</v>
      </c>
      <c r="BX26" s="163" t="e">
        <f t="shared" si="9"/>
        <v>#REF!</v>
      </c>
      <c r="BY26" s="169" t="e">
        <f t="shared" si="10"/>
        <v>#REF!</v>
      </c>
      <c r="BZ26" s="170" t="e">
        <v>#REF!</v>
      </c>
      <c r="CA26" s="170" t="e">
        <v>#REF!</v>
      </c>
      <c r="CB26" s="124" t="e">
        <f t="shared" si="11"/>
        <v>#REF!</v>
      </c>
      <c r="CC26" s="166" t="e">
        <f t="shared" si="12"/>
        <v>#REF!</v>
      </c>
      <c r="CD26" s="1" t="e">
        <f t="shared" si="25"/>
        <v>#REF!</v>
      </c>
      <c r="CE26" s="176" t="e">
        <f t="shared" si="26"/>
        <v>#REF!</v>
      </c>
      <c r="CF26" s="181" t="e">
        <f t="shared" si="27"/>
        <v>#REF!</v>
      </c>
      <c r="CG26" s="181" t="e">
        <f t="shared" si="28"/>
        <v>#REF!</v>
      </c>
    </row>
    <row r="27" spans="1:85" ht="12.75" customHeight="1" x14ac:dyDescent="0.25">
      <c r="A27" s="94">
        <v>18</v>
      </c>
      <c r="B27" s="94">
        <v>83</v>
      </c>
      <c r="C27" s="57" t="s">
        <v>30</v>
      </c>
      <c r="D27" s="160">
        <v>25</v>
      </c>
      <c r="E27" s="160">
        <v>10</v>
      </c>
      <c r="F27" s="160">
        <v>6</v>
      </c>
      <c r="G27" s="6">
        <f t="shared" si="13"/>
        <v>41</v>
      </c>
      <c r="H27" s="6">
        <v>28</v>
      </c>
      <c r="I27" s="20">
        <v>0.5</v>
      </c>
      <c r="J27" s="22">
        <v>2</v>
      </c>
      <c r="K27" s="20"/>
      <c r="L27" s="20"/>
      <c r="M27" s="20"/>
      <c r="N27" s="41"/>
      <c r="O27" s="20">
        <v>2</v>
      </c>
      <c r="P27" s="20">
        <v>1</v>
      </c>
      <c r="Q27" s="20"/>
      <c r="R27" s="20">
        <v>0.5</v>
      </c>
      <c r="S27" s="20"/>
      <c r="T27" s="20"/>
      <c r="U27" s="20">
        <v>2</v>
      </c>
      <c r="V27" s="20">
        <v>1</v>
      </c>
      <c r="W27" s="20">
        <v>2</v>
      </c>
      <c r="X27" s="160">
        <v>3</v>
      </c>
      <c r="Y27" s="160">
        <v>1</v>
      </c>
      <c r="Z27" s="160"/>
      <c r="AA27" s="160"/>
      <c r="AB27" s="160"/>
      <c r="AC27" s="160"/>
      <c r="AD27" s="160"/>
      <c r="AE27" s="160">
        <v>3</v>
      </c>
      <c r="AF27" s="8"/>
      <c r="AG27" s="8"/>
      <c r="AH27" s="160"/>
      <c r="AI27" s="160"/>
      <c r="AJ27" s="8">
        <v>2</v>
      </c>
      <c r="AK27" s="160">
        <f t="shared" si="0"/>
        <v>14</v>
      </c>
      <c r="AL27" s="160">
        <f t="shared" si="32"/>
        <v>4</v>
      </c>
      <c r="AM27" s="160">
        <f t="shared" si="33"/>
        <v>2</v>
      </c>
      <c r="AN27" s="6">
        <f t="shared" si="14"/>
        <v>20</v>
      </c>
      <c r="AO27" s="34">
        <f t="shared" si="1"/>
        <v>0.48780487804878048</v>
      </c>
      <c r="AP27" s="6">
        <f t="shared" si="29"/>
        <v>12</v>
      </c>
      <c r="AQ27" s="33"/>
      <c r="AR27" s="7">
        <f>AP27/H27</f>
        <v>0.42857142857142855</v>
      </c>
      <c r="AS27" s="160"/>
      <c r="AT27" s="64">
        <f t="shared" si="15"/>
        <v>28</v>
      </c>
      <c r="AU27" s="64">
        <f t="shared" si="16"/>
        <v>12</v>
      </c>
      <c r="AV27" s="64">
        <f t="shared" si="2"/>
        <v>43</v>
      </c>
      <c r="AW27" s="64">
        <f t="shared" si="17"/>
        <v>0</v>
      </c>
      <c r="AX27" s="64">
        <f t="shared" si="18"/>
        <v>43</v>
      </c>
      <c r="AY27" s="64">
        <f t="shared" si="19"/>
        <v>0</v>
      </c>
      <c r="AZ27" s="73">
        <v>27833</v>
      </c>
      <c r="BA27" s="73">
        <v>27786</v>
      </c>
      <c r="BB27" s="73">
        <v>27755</v>
      </c>
      <c r="BC27" s="73">
        <v>27758</v>
      </c>
      <c r="BD27" s="73">
        <v>27738</v>
      </c>
      <c r="BE27" s="73">
        <v>27697</v>
      </c>
      <c r="BF27" s="73">
        <v>27651</v>
      </c>
      <c r="BG27" s="73">
        <v>27615</v>
      </c>
      <c r="BH27" s="73">
        <v>27596</v>
      </c>
      <c r="BI27" s="73">
        <f t="shared" si="3"/>
        <v>27714</v>
      </c>
      <c r="BJ27" s="64">
        <f t="shared" si="4"/>
        <v>27714</v>
      </c>
      <c r="BK27" s="139" t="e">
        <f>VLOOKUP(B27,#REF!,33,0)*1000</f>
        <v>#REF!</v>
      </c>
      <c r="BL27" s="81" t="e">
        <f t="shared" si="20"/>
        <v>#REF!</v>
      </c>
      <c r="BM27" s="75" t="e">
        <f t="shared" si="21"/>
        <v>#REF!</v>
      </c>
      <c r="BN27" s="80">
        <f t="shared" si="5"/>
        <v>0</v>
      </c>
      <c r="BO27" s="75">
        <f t="shared" si="6"/>
        <v>0</v>
      </c>
      <c r="BP27" s="77">
        <v>0</v>
      </c>
      <c r="BQ27" s="139" t="e">
        <f t="shared" si="7"/>
        <v>#REF!</v>
      </c>
      <c r="BR27" s="133" t="e">
        <f t="shared" si="22"/>
        <v>#REF!</v>
      </c>
      <c r="BS27" s="123" t="e">
        <f>VLOOKUP($B27,#REF!,22,0)</f>
        <v>#REF!</v>
      </c>
      <c r="BT27" s="123" t="e">
        <f>VLOOKUP($B27,#REF!,23,0)</f>
        <v>#REF!</v>
      </c>
      <c r="BU27" s="84" t="e">
        <f t="shared" si="23"/>
        <v>#REF!</v>
      </c>
      <c r="BV27" s="161" t="e">
        <f t="shared" si="24"/>
        <v>#REF!</v>
      </c>
      <c r="BW27" s="164" t="e">
        <f t="shared" si="8"/>
        <v>#REF!</v>
      </c>
      <c r="BX27" s="163" t="e">
        <f t="shared" si="9"/>
        <v>#REF!</v>
      </c>
      <c r="BY27" s="169" t="e">
        <f t="shared" si="10"/>
        <v>#REF!</v>
      </c>
      <c r="BZ27" s="170" t="e">
        <v>#REF!</v>
      </c>
      <c r="CA27" s="170" t="e">
        <v>#REF!</v>
      </c>
      <c r="CB27" s="124" t="e">
        <f t="shared" si="11"/>
        <v>#REF!</v>
      </c>
      <c r="CC27" s="166" t="e">
        <f t="shared" si="12"/>
        <v>#REF!</v>
      </c>
      <c r="CD27" s="1" t="e">
        <f t="shared" si="25"/>
        <v>#REF!</v>
      </c>
      <c r="CE27" s="176" t="e">
        <f t="shared" si="26"/>
        <v>#REF!</v>
      </c>
      <c r="CF27" s="181" t="e">
        <f t="shared" si="27"/>
        <v>#REF!</v>
      </c>
      <c r="CG27" s="181" t="e">
        <f t="shared" si="28"/>
        <v>#REF!</v>
      </c>
    </row>
    <row r="28" spans="1:85" ht="12.75" customHeight="1" x14ac:dyDescent="0.25">
      <c r="A28" s="142">
        <v>19</v>
      </c>
      <c r="B28" s="142">
        <v>87</v>
      </c>
      <c r="C28" s="143" t="s">
        <v>25</v>
      </c>
      <c r="D28" s="160">
        <v>25</v>
      </c>
      <c r="E28" s="160">
        <v>10</v>
      </c>
      <c r="F28" s="160">
        <v>6</v>
      </c>
      <c r="G28" s="6">
        <f t="shared" si="13"/>
        <v>41</v>
      </c>
      <c r="H28" s="6">
        <v>28</v>
      </c>
      <c r="I28" s="20"/>
      <c r="J28" s="22"/>
      <c r="K28" s="20"/>
      <c r="L28" s="20">
        <v>1</v>
      </c>
      <c r="M28" s="20"/>
      <c r="N28" s="41">
        <v>2</v>
      </c>
      <c r="O28" s="20">
        <v>2</v>
      </c>
      <c r="P28" s="20">
        <v>0.5</v>
      </c>
      <c r="Q28" s="20"/>
      <c r="R28" s="20"/>
      <c r="S28" s="20">
        <v>1</v>
      </c>
      <c r="T28" s="20">
        <v>0.5</v>
      </c>
      <c r="U28" s="20">
        <v>1</v>
      </c>
      <c r="V28" s="20">
        <v>0.5</v>
      </c>
      <c r="W28" s="20">
        <v>0.5</v>
      </c>
      <c r="X28" s="160"/>
      <c r="Y28" s="8">
        <v>1</v>
      </c>
      <c r="Z28" s="160"/>
      <c r="AA28" s="160"/>
      <c r="AB28" s="160"/>
      <c r="AC28" s="160"/>
      <c r="AD28" s="160"/>
      <c r="AE28" s="160"/>
      <c r="AF28" s="8"/>
      <c r="AG28" s="8"/>
      <c r="AH28" s="160"/>
      <c r="AI28" s="160"/>
      <c r="AJ28" s="8">
        <v>2</v>
      </c>
      <c r="AK28" s="160">
        <f t="shared" si="0"/>
        <v>9</v>
      </c>
      <c r="AL28" s="160">
        <f t="shared" si="32"/>
        <v>1</v>
      </c>
      <c r="AM28" s="160">
        <f t="shared" si="33"/>
        <v>2</v>
      </c>
      <c r="AN28" s="6">
        <f t="shared" si="14"/>
        <v>12</v>
      </c>
      <c r="AO28" s="34">
        <f t="shared" si="1"/>
        <v>0.29268292682926828</v>
      </c>
      <c r="AP28" s="6">
        <f t="shared" si="29"/>
        <v>11</v>
      </c>
      <c r="AQ28" s="7">
        <f t="shared" si="31"/>
        <v>0.39285714285714285</v>
      </c>
      <c r="AR28" s="7"/>
      <c r="AS28" s="160"/>
      <c r="AT28" s="144">
        <f t="shared" si="15"/>
        <v>28</v>
      </c>
      <c r="AU28" s="144">
        <f t="shared" si="16"/>
        <v>11</v>
      </c>
      <c r="AV28" s="144">
        <f t="shared" si="2"/>
        <v>39</v>
      </c>
      <c r="AW28" s="144">
        <f t="shared" si="17"/>
        <v>39</v>
      </c>
      <c r="AX28" s="144">
        <f t="shared" si="18"/>
        <v>0</v>
      </c>
      <c r="AY28" s="144">
        <f t="shared" si="19"/>
        <v>0</v>
      </c>
      <c r="AZ28" s="144">
        <v>16957</v>
      </c>
      <c r="BA28" s="144">
        <v>16949</v>
      </c>
      <c r="BB28" s="144">
        <v>16945</v>
      </c>
      <c r="BC28" s="144">
        <v>16952</v>
      </c>
      <c r="BD28" s="144">
        <v>16942</v>
      </c>
      <c r="BE28" s="144">
        <v>16890</v>
      </c>
      <c r="BF28" s="144">
        <v>16853</v>
      </c>
      <c r="BG28" s="144">
        <v>16792</v>
      </c>
      <c r="BH28" s="144">
        <v>16769</v>
      </c>
      <c r="BI28" s="144">
        <f t="shared" si="3"/>
        <v>16894</v>
      </c>
      <c r="BJ28" s="144">
        <f t="shared" si="4"/>
        <v>0</v>
      </c>
      <c r="BK28" s="146" t="e">
        <f>VLOOKUP(B28,#REF!,33,0)*1000</f>
        <v>#REF!</v>
      </c>
      <c r="BL28" s="147" t="e">
        <f t="shared" si="20"/>
        <v>#REF!</v>
      </c>
      <c r="BM28" s="148" t="e">
        <f t="shared" si="21"/>
        <v>#REF!</v>
      </c>
      <c r="BN28" s="148">
        <f t="shared" si="5"/>
        <v>0</v>
      </c>
      <c r="BO28" s="148">
        <f t="shared" si="6"/>
        <v>0</v>
      </c>
      <c r="BP28" s="149">
        <v>0</v>
      </c>
      <c r="BQ28" s="146" t="e">
        <f t="shared" si="7"/>
        <v>#REF!</v>
      </c>
      <c r="BR28" s="150" t="e">
        <f t="shared" si="22"/>
        <v>#REF!</v>
      </c>
      <c r="BS28" s="151" t="e">
        <f>VLOOKUP($B28,#REF!,22,0)</f>
        <v>#REF!</v>
      </c>
      <c r="BT28" s="151" t="e">
        <f>VLOOKUP($B28,#REF!,23,0)</f>
        <v>#REF!</v>
      </c>
      <c r="BU28" s="152" t="e">
        <f t="shared" si="23"/>
        <v>#REF!</v>
      </c>
      <c r="BV28" s="153" t="e">
        <f t="shared" si="24"/>
        <v>#REF!</v>
      </c>
      <c r="BW28" s="167" t="e">
        <f t="shared" si="8"/>
        <v>#REF!</v>
      </c>
      <c r="BX28" s="154" t="e">
        <f t="shared" si="9"/>
        <v>#REF!</v>
      </c>
      <c r="BY28" s="150" t="e">
        <f t="shared" si="10"/>
        <v>#REF!</v>
      </c>
      <c r="BZ28" s="171" t="e">
        <v>#REF!</v>
      </c>
      <c r="CA28" s="171" t="e">
        <v>#REF!</v>
      </c>
      <c r="CB28" s="150" t="e">
        <f t="shared" si="11"/>
        <v>#REF!</v>
      </c>
      <c r="CC28" s="150" t="e">
        <f t="shared" si="12"/>
        <v>#REF!</v>
      </c>
      <c r="CD28" s="155" t="e">
        <f t="shared" si="25"/>
        <v>#REF!</v>
      </c>
      <c r="CE28" s="178" t="e">
        <f t="shared" si="26"/>
        <v>#REF!</v>
      </c>
      <c r="CF28" s="182" t="e">
        <f t="shared" si="27"/>
        <v>#REF!</v>
      </c>
      <c r="CG28" s="182" t="e">
        <f t="shared" si="28"/>
        <v>#REF!</v>
      </c>
    </row>
    <row r="29" spans="1:85" ht="12.75" customHeight="1" x14ac:dyDescent="0.25">
      <c r="A29" s="94">
        <v>20</v>
      </c>
      <c r="B29" s="94">
        <v>59</v>
      </c>
      <c r="C29" s="57" t="s">
        <v>10</v>
      </c>
      <c r="D29" s="160">
        <v>25</v>
      </c>
      <c r="E29" s="160">
        <v>10</v>
      </c>
      <c r="F29" s="160">
        <v>6</v>
      </c>
      <c r="G29" s="6">
        <f t="shared" si="13"/>
        <v>41</v>
      </c>
      <c r="H29" s="6">
        <v>28</v>
      </c>
      <c r="I29" s="20">
        <v>1</v>
      </c>
      <c r="J29" s="22"/>
      <c r="K29" s="20"/>
      <c r="L29" s="20">
        <v>1</v>
      </c>
      <c r="M29" s="20">
        <v>1</v>
      </c>
      <c r="N29" s="41"/>
      <c r="O29" s="20">
        <v>2</v>
      </c>
      <c r="P29" s="20"/>
      <c r="Q29" s="20">
        <v>0.5</v>
      </c>
      <c r="R29" s="20"/>
      <c r="S29" s="20">
        <v>1</v>
      </c>
      <c r="T29" s="20">
        <v>0.5</v>
      </c>
      <c r="U29" s="20"/>
      <c r="V29" s="20"/>
      <c r="W29" s="20">
        <v>3</v>
      </c>
      <c r="X29" s="160">
        <v>3</v>
      </c>
      <c r="Y29" s="8">
        <v>1</v>
      </c>
      <c r="Z29" s="160"/>
      <c r="AA29" s="160">
        <v>0.5</v>
      </c>
      <c r="AB29" s="160">
        <v>0.5</v>
      </c>
      <c r="AC29" s="160">
        <v>2</v>
      </c>
      <c r="AD29" s="160">
        <v>0.5</v>
      </c>
      <c r="AE29" s="6"/>
      <c r="AF29" s="8">
        <v>1</v>
      </c>
      <c r="AG29" s="8">
        <v>0.5</v>
      </c>
      <c r="AH29" s="160"/>
      <c r="AI29" s="160"/>
      <c r="AJ29" s="8">
        <v>2</v>
      </c>
      <c r="AK29" s="160">
        <f t="shared" si="0"/>
        <v>13</v>
      </c>
      <c r="AL29" s="160">
        <f t="shared" si="32"/>
        <v>4.5</v>
      </c>
      <c r="AM29" s="160">
        <f t="shared" si="33"/>
        <v>3.5</v>
      </c>
      <c r="AN29" s="6">
        <f t="shared" si="14"/>
        <v>21</v>
      </c>
      <c r="AO29" s="34">
        <f t="shared" si="1"/>
        <v>0.51219512195121952</v>
      </c>
      <c r="AP29" s="6">
        <f t="shared" si="29"/>
        <v>17</v>
      </c>
      <c r="AQ29" s="1"/>
      <c r="AR29" s="33"/>
      <c r="AS29" s="7">
        <f>AP29/H29</f>
        <v>0.6071428571428571</v>
      </c>
      <c r="AT29" s="64">
        <f t="shared" si="15"/>
        <v>28</v>
      </c>
      <c r="AU29" s="64">
        <f t="shared" si="16"/>
        <v>17</v>
      </c>
      <c r="AV29" s="64">
        <f t="shared" si="2"/>
        <v>61</v>
      </c>
      <c r="AW29" s="64">
        <f t="shared" si="17"/>
        <v>0</v>
      </c>
      <c r="AX29" s="64">
        <f t="shared" si="18"/>
        <v>0</v>
      </c>
      <c r="AY29" s="64">
        <f t="shared" si="19"/>
        <v>61</v>
      </c>
      <c r="AZ29" s="68">
        <v>32882</v>
      </c>
      <c r="BA29" s="68">
        <v>32829</v>
      </c>
      <c r="BB29" s="68">
        <v>32846</v>
      </c>
      <c r="BC29" s="68">
        <v>32836</v>
      </c>
      <c r="BD29" s="68">
        <v>32837</v>
      </c>
      <c r="BE29" s="68">
        <v>32810</v>
      </c>
      <c r="BF29" s="68">
        <v>32725</v>
      </c>
      <c r="BG29" s="68">
        <v>32591</v>
      </c>
      <c r="BH29" s="68">
        <v>32575</v>
      </c>
      <c r="BI29" s="68">
        <f t="shared" si="3"/>
        <v>32770</v>
      </c>
      <c r="BJ29" s="64">
        <f t="shared" si="4"/>
        <v>32770</v>
      </c>
      <c r="BK29" s="139" t="e">
        <f>VLOOKUP(B29,#REF!,33,0)*1000</f>
        <v>#REF!</v>
      </c>
      <c r="BL29" s="81" t="e">
        <f t="shared" si="20"/>
        <v>#REF!</v>
      </c>
      <c r="BM29" s="75" t="e">
        <f t="shared" si="21"/>
        <v>#REF!</v>
      </c>
      <c r="BN29" s="80">
        <f t="shared" si="5"/>
        <v>0</v>
      </c>
      <c r="BO29" s="75">
        <f t="shared" si="6"/>
        <v>0</v>
      </c>
      <c r="BP29" s="77">
        <v>0</v>
      </c>
      <c r="BQ29" s="139" t="e">
        <f t="shared" si="7"/>
        <v>#REF!</v>
      </c>
      <c r="BR29" s="133" t="e">
        <f t="shared" si="22"/>
        <v>#REF!</v>
      </c>
      <c r="BS29" s="123" t="e">
        <f>VLOOKUP($B29,#REF!,22,0)</f>
        <v>#REF!</v>
      </c>
      <c r="BT29" s="123" t="e">
        <f>VLOOKUP($B29,#REF!,23,0)</f>
        <v>#REF!</v>
      </c>
      <c r="BU29" s="84" t="e">
        <f t="shared" si="23"/>
        <v>#REF!</v>
      </c>
      <c r="BV29" s="161" t="e">
        <f t="shared" si="24"/>
        <v>#REF!</v>
      </c>
      <c r="BW29" s="164" t="e">
        <f t="shared" si="8"/>
        <v>#REF!</v>
      </c>
      <c r="BX29" s="163" t="e">
        <f t="shared" si="9"/>
        <v>#REF!</v>
      </c>
      <c r="BY29" s="169" t="e">
        <f t="shared" si="10"/>
        <v>#REF!</v>
      </c>
      <c r="BZ29" s="170" t="e">
        <v>#REF!</v>
      </c>
      <c r="CA29" s="170" t="e">
        <v>#REF!</v>
      </c>
      <c r="CB29" s="124" t="e">
        <f t="shared" si="11"/>
        <v>#REF!</v>
      </c>
      <c r="CC29" s="166" t="e">
        <f t="shared" si="12"/>
        <v>#REF!</v>
      </c>
      <c r="CD29" s="1" t="e">
        <f t="shared" si="25"/>
        <v>#REF!</v>
      </c>
      <c r="CE29" s="176" t="e">
        <f t="shared" si="26"/>
        <v>#REF!</v>
      </c>
      <c r="CF29" s="181" t="e">
        <f t="shared" si="27"/>
        <v>#REF!</v>
      </c>
      <c r="CG29" s="181" t="e">
        <f t="shared" si="28"/>
        <v>#REF!</v>
      </c>
    </row>
    <row r="30" spans="1:85" ht="12.75" customHeight="1" x14ac:dyDescent="0.25">
      <c r="A30" s="94">
        <v>21</v>
      </c>
      <c r="B30" s="94">
        <v>63</v>
      </c>
      <c r="C30" s="57" t="s">
        <v>11</v>
      </c>
      <c r="D30" s="160">
        <v>25</v>
      </c>
      <c r="E30" s="160">
        <v>10</v>
      </c>
      <c r="F30" s="160">
        <v>6</v>
      </c>
      <c r="G30" s="6">
        <f t="shared" si="13"/>
        <v>41</v>
      </c>
      <c r="H30" s="6">
        <v>28</v>
      </c>
      <c r="I30" s="20"/>
      <c r="J30" s="22">
        <v>2</v>
      </c>
      <c r="K30" s="20"/>
      <c r="L30" s="20"/>
      <c r="M30" s="20">
        <v>1</v>
      </c>
      <c r="N30" s="41"/>
      <c r="O30" s="20">
        <v>2</v>
      </c>
      <c r="P30" s="20">
        <v>1</v>
      </c>
      <c r="Q30" s="20">
        <v>0.5</v>
      </c>
      <c r="R30" s="20"/>
      <c r="S30" s="20">
        <v>1</v>
      </c>
      <c r="T30" s="20">
        <v>1</v>
      </c>
      <c r="U30" s="20"/>
      <c r="V30" s="20">
        <v>1</v>
      </c>
      <c r="W30" s="20"/>
      <c r="X30" s="160">
        <v>3</v>
      </c>
      <c r="Y30" s="8">
        <v>1</v>
      </c>
      <c r="Z30" s="160"/>
      <c r="AA30" s="160"/>
      <c r="AB30" s="160"/>
      <c r="AC30" s="160"/>
      <c r="AD30" s="160"/>
      <c r="AE30" s="160">
        <v>3</v>
      </c>
      <c r="AF30" s="8">
        <v>0.5</v>
      </c>
      <c r="AG30" s="8">
        <v>0.5</v>
      </c>
      <c r="AH30" s="160"/>
      <c r="AI30" s="160"/>
      <c r="AJ30" s="8">
        <v>2</v>
      </c>
      <c r="AK30" s="160">
        <f t="shared" si="0"/>
        <v>12.5</v>
      </c>
      <c r="AL30" s="160">
        <f t="shared" si="32"/>
        <v>4</v>
      </c>
      <c r="AM30" s="160">
        <f t="shared" si="33"/>
        <v>3</v>
      </c>
      <c r="AN30" s="6">
        <f t="shared" si="14"/>
        <v>19.5</v>
      </c>
      <c r="AO30" s="34">
        <f t="shared" si="1"/>
        <v>0.47560975609756095</v>
      </c>
      <c r="AP30" s="6">
        <f t="shared" si="29"/>
        <v>14</v>
      </c>
      <c r="AQ30" s="33"/>
      <c r="AR30" s="34">
        <f>AP30/H30</f>
        <v>0.5</v>
      </c>
      <c r="AS30" s="160"/>
      <c r="AT30" s="64">
        <f t="shared" si="15"/>
        <v>28</v>
      </c>
      <c r="AU30" s="64">
        <f t="shared" si="16"/>
        <v>14</v>
      </c>
      <c r="AV30" s="64">
        <f t="shared" si="2"/>
        <v>50</v>
      </c>
      <c r="AW30" s="64">
        <f t="shared" si="17"/>
        <v>0</v>
      </c>
      <c r="AX30" s="64">
        <f t="shared" si="18"/>
        <v>50</v>
      </c>
      <c r="AY30" s="64">
        <f t="shared" si="19"/>
        <v>0</v>
      </c>
      <c r="AZ30" s="68">
        <v>13005</v>
      </c>
      <c r="BA30" s="68">
        <v>12969</v>
      </c>
      <c r="BB30" s="68">
        <v>12950</v>
      </c>
      <c r="BC30" s="68">
        <v>12928</v>
      </c>
      <c r="BD30" s="68">
        <v>12890</v>
      </c>
      <c r="BE30" s="68">
        <v>12848</v>
      </c>
      <c r="BF30" s="68">
        <v>12792</v>
      </c>
      <c r="BG30" s="68">
        <v>12734</v>
      </c>
      <c r="BH30" s="68">
        <v>12706</v>
      </c>
      <c r="BI30" s="68">
        <f t="shared" si="3"/>
        <v>12869</v>
      </c>
      <c r="BJ30" s="64">
        <f t="shared" si="4"/>
        <v>12869</v>
      </c>
      <c r="BK30" s="139" t="e">
        <f>VLOOKUP(B30,#REF!,33,0)*1000</f>
        <v>#REF!</v>
      </c>
      <c r="BL30" s="81" t="e">
        <f t="shared" si="20"/>
        <v>#REF!</v>
      </c>
      <c r="BM30" s="75" t="e">
        <f t="shared" si="21"/>
        <v>#REF!</v>
      </c>
      <c r="BN30" s="80">
        <f t="shared" si="5"/>
        <v>0</v>
      </c>
      <c r="BO30" s="75">
        <f t="shared" si="6"/>
        <v>0</v>
      </c>
      <c r="BP30" s="77">
        <v>0</v>
      </c>
      <c r="BQ30" s="139" t="e">
        <f t="shared" si="7"/>
        <v>#REF!</v>
      </c>
      <c r="BR30" s="133" t="e">
        <f t="shared" si="22"/>
        <v>#REF!</v>
      </c>
      <c r="BS30" s="123" t="e">
        <f>VLOOKUP($B30,#REF!,22,0)</f>
        <v>#REF!</v>
      </c>
      <c r="BT30" s="123" t="e">
        <f>VLOOKUP($B30,#REF!,23,0)</f>
        <v>#REF!</v>
      </c>
      <c r="BU30" s="84" t="e">
        <f t="shared" si="23"/>
        <v>#REF!</v>
      </c>
      <c r="BV30" s="161" t="e">
        <f t="shared" si="24"/>
        <v>#REF!</v>
      </c>
      <c r="BW30" s="164" t="e">
        <f t="shared" si="8"/>
        <v>#REF!</v>
      </c>
      <c r="BX30" s="163" t="e">
        <f t="shared" si="9"/>
        <v>#REF!</v>
      </c>
      <c r="BY30" s="169" t="e">
        <f t="shared" si="10"/>
        <v>#REF!</v>
      </c>
      <c r="BZ30" s="170" t="e">
        <v>#REF!</v>
      </c>
      <c r="CA30" s="170" t="e">
        <v>#REF!</v>
      </c>
      <c r="CB30" s="124" t="e">
        <f t="shared" si="11"/>
        <v>#REF!</v>
      </c>
      <c r="CC30" s="166" t="e">
        <f t="shared" si="12"/>
        <v>#REF!</v>
      </c>
      <c r="CD30" s="1" t="e">
        <f t="shared" si="25"/>
        <v>#REF!</v>
      </c>
      <c r="CE30" s="176" t="e">
        <f t="shared" si="26"/>
        <v>#REF!</v>
      </c>
      <c r="CF30" s="181" t="e">
        <f t="shared" si="27"/>
        <v>#REF!</v>
      </c>
      <c r="CG30" s="181" t="e">
        <f t="shared" si="28"/>
        <v>#REF!</v>
      </c>
    </row>
    <row r="31" spans="1:85" ht="12.75" customHeight="1" x14ac:dyDescent="0.25">
      <c r="A31" s="94">
        <v>22</v>
      </c>
      <c r="B31" s="94">
        <v>65</v>
      </c>
      <c r="C31" s="57" t="s">
        <v>12</v>
      </c>
      <c r="D31" s="160">
        <v>25</v>
      </c>
      <c r="E31" s="160">
        <v>10</v>
      </c>
      <c r="F31" s="160">
        <v>6</v>
      </c>
      <c r="G31" s="6">
        <f t="shared" si="13"/>
        <v>41</v>
      </c>
      <c r="H31" s="6">
        <v>28</v>
      </c>
      <c r="I31" s="20">
        <v>0.5</v>
      </c>
      <c r="J31" s="22">
        <v>2</v>
      </c>
      <c r="K31" s="20"/>
      <c r="L31" s="20">
        <v>1</v>
      </c>
      <c r="M31" s="20"/>
      <c r="N31" s="41">
        <v>2</v>
      </c>
      <c r="O31" s="20"/>
      <c r="P31" s="20"/>
      <c r="Q31" s="20">
        <v>0.5</v>
      </c>
      <c r="R31" s="20"/>
      <c r="S31" s="20">
        <v>1</v>
      </c>
      <c r="T31" s="20">
        <v>0.5</v>
      </c>
      <c r="U31" s="20">
        <v>2</v>
      </c>
      <c r="V31" s="20">
        <v>0.5</v>
      </c>
      <c r="W31" s="20"/>
      <c r="X31" s="160"/>
      <c r="Y31" s="160">
        <v>1</v>
      </c>
      <c r="Z31" s="160"/>
      <c r="AA31" s="160"/>
      <c r="AB31" s="160"/>
      <c r="AC31" s="6"/>
      <c r="AD31" s="160"/>
      <c r="AE31" s="160"/>
      <c r="AF31" s="8"/>
      <c r="AG31" s="8">
        <v>0.5</v>
      </c>
      <c r="AH31" s="160"/>
      <c r="AI31" s="160"/>
      <c r="AJ31" s="8">
        <v>2</v>
      </c>
      <c r="AK31" s="160">
        <f t="shared" si="0"/>
        <v>10</v>
      </c>
      <c r="AL31" s="160">
        <f t="shared" si="32"/>
        <v>1</v>
      </c>
      <c r="AM31" s="160">
        <f t="shared" si="33"/>
        <v>2.5</v>
      </c>
      <c r="AN31" s="6">
        <f t="shared" si="14"/>
        <v>13.5</v>
      </c>
      <c r="AO31" s="34">
        <f t="shared" si="1"/>
        <v>0.32926829268292684</v>
      </c>
      <c r="AP31" s="6">
        <f t="shared" si="29"/>
        <v>12</v>
      </c>
      <c r="AQ31" s="1"/>
      <c r="AR31" s="24">
        <f>AP31/H31</f>
        <v>0.42857142857142855</v>
      </c>
      <c r="AS31" s="160"/>
      <c r="AT31" s="64">
        <f t="shared" si="15"/>
        <v>28</v>
      </c>
      <c r="AU31" s="64">
        <f t="shared" si="16"/>
        <v>12</v>
      </c>
      <c r="AV31" s="64">
        <f t="shared" si="2"/>
        <v>43</v>
      </c>
      <c r="AW31" s="64">
        <f t="shared" si="17"/>
        <v>0</v>
      </c>
      <c r="AX31" s="64">
        <f t="shared" si="18"/>
        <v>43</v>
      </c>
      <c r="AY31" s="64">
        <f t="shared" si="19"/>
        <v>0</v>
      </c>
      <c r="AZ31" s="68">
        <v>13337</v>
      </c>
      <c r="BA31" s="68">
        <v>13286</v>
      </c>
      <c r="BB31" s="68">
        <v>13277</v>
      </c>
      <c r="BC31" s="68">
        <v>13257</v>
      </c>
      <c r="BD31" s="68">
        <v>13210</v>
      </c>
      <c r="BE31" s="68">
        <v>13192</v>
      </c>
      <c r="BF31" s="68">
        <v>13089</v>
      </c>
      <c r="BG31" s="68">
        <v>12989</v>
      </c>
      <c r="BH31" s="68">
        <v>12958</v>
      </c>
      <c r="BI31" s="68">
        <f t="shared" si="3"/>
        <v>13177</v>
      </c>
      <c r="BJ31" s="64">
        <f t="shared" si="4"/>
        <v>13177</v>
      </c>
      <c r="BK31" s="139" t="e">
        <f>VLOOKUP(B31,#REF!,33,0)*1000</f>
        <v>#REF!</v>
      </c>
      <c r="BL31" s="81" t="e">
        <f t="shared" si="20"/>
        <v>#REF!</v>
      </c>
      <c r="BM31" s="75" t="e">
        <f t="shared" si="21"/>
        <v>#REF!</v>
      </c>
      <c r="BN31" s="80">
        <f t="shared" si="5"/>
        <v>0</v>
      </c>
      <c r="BO31" s="75">
        <f t="shared" si="6"/>
        <v>0</v>
      </c>
      <c r="BP31" s="77">
        <v>0</v>
      </c>
      <c r="BQ31" s="139" t="e">
        <f t="shared" si="7"/>
        <v>#REF!</v>
      </c>
      <c r="BR31" s="133" t="e">
        <f t="shared" si="22"/>
        <v>#REF!</v>
      </c>
      <c r="BS31" s="123" t="e">
        <f>VLOOKUP($B31,#REF!,22,0)</f>
        <v>#REF!</v>
      </c>
      <c r="BT31" s="123" t="e">
        <f>VLOOKUP($B31,#REF!,23,0)</f>
        <v>#REF!</v>
      </c>
      <c r="BU31" s="84" t="e">
        <f t="shared" si="23"/>
        <v>#REF!</v>
      </c>
      <c r="BV31" s="161" t="e">
        <f t="shared" si="24"/>
        <v>#REF!</v>
      </c>
      <c r="BW31" s="164" t="e">
        <f t="shared" si="8"/>
        <v>#REF!</v>
      </c>
      <c r="BX31" s="163" t="e">
        <f t="shared" si="9"/>
        <v>#REF!</v>
      </c>
      <c r="BY31" s="169" t="e">
        <f t="shared" si="10"/>
        <v>#REF!</v>
      </c>
      <c r="BZ31" s="170" t="e">
        <v>#REF!</v>
      </c>
      <c r="CA31" s="170" t="e">
        <v>#REF!</v>
      </c>
      <c r="CB31" s="124" t="e">
        <f t="shared" si="11"/>
        <v>#REF!</v>
      </c>
      <c r="CC31" s="166" t="e">
        <f t="shared" si="12"/>
        <v>#REF!</v>
      </c>
      <c r="CD31" s="1" t="e">
        <f t="shared" si="25"/>
        <v>#REF!</v>
      </c>
      <c r="CE31" s="176" t="e">
        <f t="shared" si="26"/>
        <v>#REF!</v>
      </c>
      <c r="CF31" s="181" t="e">
        <f t="shared" si="27"/>
        <v>#REF!</v>
      </c>
      <c r="CG31" s="181" t="e">
        <f t="shared" si="28"/>
        <v>#REF!</v>
      </c>
    </row>
    <row r="32" spans="1:85" ht="12.75" customHeight="1" x14ac:dyDescent="0.25">
      <c r="A32" s="94">
        <v>23</v>
      </c>
      <c r="B32" s="94">
        <v>67</v>
      </c>
      <c r="C32" s="57" t="s">
        <v>13</v>
      </c>
      <c r="D32" s="160">
        <v>25</v>
      </c>
      <c r="E32" s="160">
        <v>10</v>
      </c>
      <c r="F32" s="160">
        <v>6</v>
      </c>
      <c r="G32" s="6">
        <f t="shared" si="13"/>
        <v>41</v>
      </c>
      <c r="H32" s="6">
        <v>28</v>
      </c>
      <c r="I32" s="20">
        <v>0.5</v>
      </c>
      <c r="J32" s="22">
        <v>2</v>
      </c>
      <c r="K32" s="20"/>
      <c r="L32" s="20"/>
      <c r="M32" s="20">
        <v>1</v>
      </c>
      <c r="N32" s="41">
        <v>1</v>
      </c>
      <c r="O32" s="20">
        <v>2</v>
      </c>
      <c r="P32" s="20">
        <v>1</v>
      </c>
      <c r="Q32" s="20"/>
      <c r="R32" s="20"/>
      <c r="S32" s="20"/>
      <c r="T32" s="20">
        <v>1</v>
      </c>
      <c r="U32" s="20">
        <v>2</v>
      </c>
      <c r="V32" s="20">
        <v>1</v>
      </c>
      <c r="W32" s="20">
        <v>0.5</v>
      </c>
      <c r="X32" s="160"/>
      <c r="Y32" s="160">
        <v>1</v>
      </c>
      <c r="Z32" s="160"/>
      <c r="AA32" s="160">
        <v>0.5</v>
      </c>
      <c r="AB32" s="160"/>
      <c r="AC32" s="160"/>
      <c r="AD32" s="160">
        <v>0.5</v>
      </c>
      <c r="AE32" s="160"/>
      <c r="AF32" s="160">
        <v>0.5</v>
      </c>
      <c r="AG32" s="160"/>
      <c r="AH32" s="160"/>
      <c r="AI32" s="160"/>
      <c r="AJ32" s="160">
        <v>2</v>
      </c>
      <c r="AK32" s="160">
        <f t="shared" si="0"/>
        <v>12</v>
      </c>
      <c r="AL32" s="160">
        <f t="shared" si="32"/>
        <v>2</v>
      </c>
      <c r="AM32" s="160">
        <f t="shared" si="33"/>
        <v>2.5</v>
      </c>
      <c r="AN32" s="6">
        <f t="shared" si="14"/>
        <v>16.5</v>
      </c>
      <c r="AO32" s="34">
        <f t="shared" si="1"/>
        <v>0.40243902439024393</v>
      </c>
      <c r="AP32" s="6">
        <f t="shared" si="29"/>
        <v>15</v>
      </c>
      <c r="AQ32" s="33"/>
      <c r="AR32" s="7">
        <f>AP32/H32</f>
        <v>0.5357142857142857</v>
      </c>
      <c r="AS32" s="160"/>
      <c r="AT32" s="64">
        <f t="shared" si="15"/>
        <v>28</v>
      </c>
      <c r="AU32" s="64">
        <f t="shared" si="16"/>
        <v>15</v>
      </c>
      <c r="AV32" s="64">
        <f t="shared" si="2"/>
        <v>54</v>
      </c>
      <c r="AW32" s="64">
        <f t="shared" si="17"/>
        <v>0</v>
      </c>
      <c r="AX32" s="64">
        <f t="shared" si="18"/>
        <v>54</v>
      </c>
      <c r="AY32" s="64">
        <f t="shared" si="19"/>
        <v>0</v>
      </c>
      <c r="AZ32" s="68">
        <v>12000</v>
      </c>
      <c r="BA32" s="68">
        <v>11971</v>
      </c>
      <c r="BB32" s="68">
        <v>11966</v>
      </c>
      <c r="BC32" s="68">
        <v>11951</v>
      </c>
      <c r="BD32" s="68">
        <v>11944</v>
      </c>
      <c r="BE32" s="68">
        <v>11928</v>
      </c>
      <c r="BF32" s="68">
        <v>11880</v>
      </c>
      <c r="BG32" s="68">
        <v>11807</v>
      </c>
      <c r="BH32" s="68">
        <v>11766</v>
      </c>
      <c r="BI32" s="68">
        <f t="shared" si="3"/>
        <v>11913</v>
      </c>
      <c r="BJ32" s="64">
        <f t="shared" si="4"/>
        <v>11913</v>
      </c>
      <c r="BK32" s="139" t="e">
        <f>VLOOKUP(B32,#REF!,33,0)*1000</f>
        <v>#REF!</v>
      </c>
      <c r="BL32" s="81" t="e">
        <f t="shared" si="20"/>
        <v>#REF!</v>
      </c>
      <c r="BM32" s="75" t="e">
        <f t="shared" si="21"/>
        <v>#REF!</v>
      </c>
      <c r="BN32" s="80">
        <f t="shared" si="5"/>
        <v>0</v>
      </c>
      <c r="BO32" s="75">
        <f t="shared" si="6"/>
        <v>0</v>
      </c>
      <c r="BP32" s="77">
        <v>0</v>
      </c>
      <c r="BQ32" s="139" t="e">
        <f t="shared" si="7"/>
        <v>#REF!</v>
      </c>
      <c r="BR32" s="133" t="e">
        <f t="shared" si="22"/>
        <v>#REF!</v>
      </c>
      <c r="BS32" s="123" t="e">
        <f>VLOOKUP($B32,#REF!,22,0)</f>
        <v>#REF!</v>
      </c>
      <c r="BT32" s="123" t="e">
        <f>VLOOKUP($B32,#REF!,23,0)</f>
        <v>#REF!</v>
      </c>
      <c r="BU32" s="84" t="e">
        <f t="shared" si="23"/>
        <v>#REF!</v>
      </c>
      <c r="BV32" s="161" t="e">
        <f t="shared" si="24"/>
        <v>#REF!</v>
      </c>
      <c r="BW32" s="164" t="e">
        <f t="shared" si="8"/>
        <v>#REF!</v>
      </c>
      <c r="BX32" s="163" t="e">
        <f t="shared" si="9"/>
        <v>#REF!</v>
      </c>
      <c r="BY32" s="169" t="e">
        <f t="shared" si="10"/>
        <v>#REF!</v>
      </c>
      <c r="BZ32" s="170" t="e">
        <v>#REF!</v>
      </c>
      <c r="CA32" s="170" t="e">
        <v>#REF!</v>
      </c>
      <c r="CB32" s="124" t="e">
        <f t="shared" si="11"/>
        <v>#REF!</v>
      </c>
      <c r="CC32" s="166" t="e">
        <f t="shared" si="12"/>
        <v>#REF!</v>
      </c>
      <c r="CD32" s="1" t="e">
        <f t="shared" si="25"/>
        <v>#REF!</v>
      </c>
      <c r="CE32" s="176" t="e">
        <f t="shared" si="26"/>
        <v>#REF!</v>
      </c>
      <c r="CF32" s="181" t="e">
        <f t="shared" si="27"/>
        <v>#REF!</v>
      </c>
      <c r="CG32" s="181" t="e">
        <f t="shared" si="28"/>
        <v>#REF!</v>
      </c>
    </row>
    <row r="33" spans="1:85" ht="12.75" customHeight="1" x14ac:dyDescent="0.25">
      <c r="A33" s="94">
        <v>24</v>
      </c>
      <c r="B33" s="94">
        <v>69</v>
      </c>
      <c r="C33" s="57" t="s">
        <v>14</v>
      </c>
      <c r="D33" s="160">
        <v>25</v>
      </c>
      <c r="E33" s="160">
        <v>10</v>
      </c>
      <c r="F33" s="160">
        <v>6</v>
      </c>
      <c r="G33" s="6">
        <f t="shared" si="13"/>
        <v>41</v>
      </c>
      <c r="H33" s="6">
        <v>28</v>
      </c>
      <c r="I33" s="20">
        <v>0.5</v>
      </c>
      <c r="J33" s="22"/>
      <c r="K33" s="20"/>
      <c r="L33" s="20"/>
      <c r="M33" s="20">
        <v>1</v>
      </c>
      <c r="N33" s="41">
        <v>1</v>
      </c>
      <c r="O33" s="20">
        <v>2</v>
      </c>
      <c r="P33" s="20">
        <v>1</v>
      </c>
      <c r="Q33" s="20">
        <v>0.5</v>
      </c>
      <c r="R33" s="20"/>
      <c r="S33" s="20"/>
      <c r="T33" s="20">
        <v>1</v>
      </c>
      <c r="U33" s="20">
        <v>1</v>
      </c>
      <c r="V33" s="20">
        <v>1</v>
      </c>
      <c r="W33" s="20">
        <v>1</v>
      </c>
      <c r="X33" s="160">
        <v>3</v>
      </c>
      <c r="Y33" s="160">
        <v>1</v>
      </c>
      <c r="Z33" s="160"/>
      <c r="AA33" s="160"/>
      <c r="AB33" s="160"/>
      <c r="AC33" s="160">
        <v>2</v>
      </c>
      <c r="AD33" s="160">
        <v>0.5</v>
      </c>
      <c r="AE33" s="160"/>
      <c r="AF33" s="8">
        <v>1</v>
      </c>
      <c r="AG33" s="8"/>
      <c r="AH33" s="160"/>
      <c r="AI33" s="160"/>
      <c r="AJ33" s="8">
        <v>2</v>
      </c>
      <c r="AK33" s="160">
        <f t="shared" si="0"/>
        <v>13</v>
      </c>
      <c r="AL33" s="160">
        <f t="shared" si="32"/>
        <v>3.5</v>
      </c>
      <c r="AM33" s="160">
        <f t="shared" si="33"/>
        <v>3</v>
      </c>
      <c r="AN33" s="6">
        <f t="shared" si="14"/>
        <v>19.5</v>
      </c>
      <c r="AO33" s="34">
        <f t="shared" si="1"/>
        <v>0.47560975609756095</v>
      </c>
      <c r="AP33" s="6">
        <f t="shared" si="29"/>
        <v>16</v>
      </c>
      <c r="AQ33" s="33"/>
      <c r="AR33" s="7">
        <f>AP33/H33</f>
        <v>0.5714285714285714</v>
      </c>
      <c r="AS33" s="160"/>
      <c r="AT33" s="64">
        <f t="shared" si="15"/>
        <v>28</v>
      </c>
      <c r="AU33" s="64">
        <f t="shared" si="16"/>
        <v>16</v>
      </c>
      <c r="AV33" s="64">
        <f t="shared" si="2"/>
        <v>57</v>
      </c>
      <c r="AW33" s="64">
        <f t="shared" si="17"/>
        <v>0</v>
      </c>
      <c r="AX33" s="64">
        <f t="shared" si="18"/>
        <v>57</v>
      </c>
      <c r="AY33" s="64">
        <f t="shared" si="19"/>
        <v>0</v>
      </c>
      <c r="AZ33" s="68">
        <v>18454</v>
      </c>
      <c r="BA33" s="68">
        <v>18432</v>
      </c>
      <c r="BB33" s="68">
        <v>18389</v>
      </c>
      <c r="BC33" s="68">
        <v>18374</v>
      </c>
      <c r="BD33" s="68">
        <v>18346</v>
      </c>
      <c r="BE33" s="68">
        <v>18330</v>
      </c>
      <c r="BF33" s="68">
        <v>18204</v>
      </c>
      <c r="BG33" s="68">
        <v>18132</v>
      </c>
      <c r="BH33" s="68">
        <v>18102</v>
      </c>
      <c r="BI33" s="68">
        <f t="shared" si="3"/>
        <v>18307</v>
      </c>
      <c r="BJ33" s="64">
        <f t="shared" si="4"/>
        <v>18307</v>
      </c>
      <c r="BK33" s="139" t="e">
        <f>VLOOKUP(B33,#REF!,33,0)*1000</f>
        <v>#REF!</v>
      </c>
      <c r="BL33" s="81" t="e">
        <f t="shared" si="20"/>
        <v>#REF!</v>
      </c>
      <c r="BM33" s="75" t="e">
        <f t="shared" si="21"/>
        <v>#REF!</v>
      </c>
      <c r="BN33" s="80">
        <f t="shared" si="5"/>
        <v>0</v>
      </c>
      <c r="BO33" s="75">
        <f t="shared" si="6"/>
        <v>0</v>
      </c>
      <c r="BP33" s="77">
        <v>0</v>
      </c>
      <c r="BQ33" s="139" t="e">
        <f t="shared" si="7"/>
        <v>#REF!</v>
      </c>
      <c r="BR33" s="133" t="e">
        <f t="shared" si="22"/>
        <v>#REF!</v>
      </c>
      <c r="BS33" s="123" t="e">
        <f>VLOOKUP($B33,#REF!,22,0)</f>
        <v>#REF!</v>
      </c>
      <c r="BT33" s="123" t="e">
        <f>VLOOKUP($B33,#REF!,23,0)</f>
        <v>#REF!</v>
      </c>
      <c r="BU33" s="84" t="e">
        <f t="shared" si="23"/>
        <v>#REF!</v>
      </c>
      <c r="BV33" s="161" t="e">
        <f t="shared" si="24"/>
        <v>#REF!</v>
      </c>
      <c r="BW33" s="164" t="e">
        <f t="shared" si="8"/>
        <v>#REF!</v>
      </c>
      <c r="BX33" s="163" t="e">
        <f t="shared" si="9"/>
        <v>#REF!</v>
      </c>
      <c r="BY33" s="169" t="e">
        <f t="shared" si="10"/>
        <v>#REF!</v>
      </c>
      <c r="BZ33" s="170" t="e">
        <v>#REF!</v>
      </c>
      <c r="CA33" s="170" t="e">
        <v>#REF!</v>
      </c>
      <c r="CB33" s="124" t="e">
        <f t="shared" si="11"/>
        <v>#REF!</v>
      </c>
      <c r="CC33" s="166" t="e">
        <f t="shared" si="12"/>
        <v>#REF!</v>
      </c>
      <c r="CD33" s="1" t="e">
        <f t="shared" si="25"/>
        <v>#REF!</v>
      </c>
      <c r="CE33" s="176" t="e">
        <f t="shared" si="26"/>
        <v>#REF!</v>
      </c>
      <c r="CF33" s="181" t="e">
        <f t="shared" si="27"/>
        <v>#REF!</v>
      </c>
      <c r="CG33" s="181" t="e">
        <f t="shared" si="28"/>
        <v>#REF!</v>
      </c>
    </row>
    <row r="34" spans="1:85" ht="12.75" customHeight="1" x14ac:dyDescent="0.25">
      <c r="A34" s="94">
        <v>25</v>
      </c>
      <c r="B34" s="94">
        <v>140</v>
      </c>
      <c r="C34" s="57" t="s">
        <v>33</v>
      </c>
      <c r="D34" s="160">
        <v>25</v>
      </c>
      <c r="E34" s="160">
        <v>10</v>
      </c>
      <c r="F34" s="160">
        <v>0</v>
      </c>
      <c r="G34" s="6">
        <f t="shared" si="13"/>
        <v>35</v>
      </c>
      <c r="H34" s="6">
        <v>23</v>
      </c>
      <c r="I34" s="20">
        <v>0.5</v>
      </c>
      <c r="J34" s="22">
        <v>2</v>
      </c>
      <c r="K34" s="20"/>
      <c r="L34" s="20">
        <v>1</v>
      </c>
      <c r="M34" s="20"/>
      <c r="N34" s="41"/>
      <c r="O34" s="20">
        <v>2</v>
      </c>
      <c r="P34" s="20">
        <v>1</v>
      </c>
      <c r="Q34" s="20">
        <v>0.5</v>
      </c>
      <c r="R34" s="20">
        <v>1</v>
      </c>
      <c r="S34" s="20"/>
      <c r="T34" s="20"/>
      <c r="U34" s="20">
        <v>1</v>
      </c>
      <c r="V34" s="20">
        <v>0.5</v>
      </c>
      <c r="W34" s="20"/>
      <c r="X34" s="160">
        <v>1.5</v>
      </c>
      <c r="Y34" s="8">
        <v>1</v>
      </c>
      <c r="Z34" s="160">
        <v>0.5</v>
      </c>
      <c r="AA34" s="160">
        <v>0.5</v>
      </c>
      <c r="AB34" s="160">
        <v>0.5</v>
      </c>
      <c r="AC34" s="160">
        <v>1</v>
      </c>
      <c r="AD34" s="160">
        <v>0.5</v>
      </c>
      <c r="AE34" s="160">
        <v>3</v>
      </c>
      <c r="AF34" s="30" t="s">
        <v>50</v>
      </c>
      <c r="AG34" s="30" t="s">
        <v>50</v>
      </c>
      <c r="AH34" s="31" t="s">
        <v>50</v>
      </c>
      <c r="AI34" s="31" t="s">
        <v>50</v>
      </c>
      <c r="AJ34" s="30" t="s">
        <v>50</v>
      </c>
      <c r="AK34" s="160">
        <f t="shared" si="0"/>
        <v>11</v>
      </c>
      <c r="AL34" s="160">
        <f t="shared" si="32"/>
        <v>7</v>
      </c>
      <c r="AM34" s="160" t="s">
        <v>50</v>
      </c>
      <c r="AN34" s="6">
        <f t="shared" si="14"/>
        <v>18</v>
      </c>
      <c r="AO34" s="34">
        <f t="shared" si="1"/>
        <v>0.51428571428571423</v>
      </c>
      <c r="AP34" s="6">
        <f t="shared" si="29"/>
        <v>17</v>
      </c>
      <c r="AQ34" s="33"/>
      <c r="AR34" s="7"/>
      <c r="AS34" s="7">
        <f>AP34/H34</f>
        <v>0.73913043478260865</v>
      </c>
      <c r="AT34" s="64">
        <f t="shared" si="15"/>
        <v>23</v>
      </c>
      <c r="AU34" s="64">
        <f t="shared" si="16"/>
        <v>17</v>
      </c>
      <c r="AV34" s="64">
        <f t="shared" si="2"/>
        <v>74</v>
      </c>
      <c r="AW34" s="64">
        <f t="shared" si="17"/>
        <v>0</v>
      </c>
      <c r="AX34" s="64">
        <f t="shared" si="18"/>
        <v>0</v>
      </c>
      <c r="AY34" s="64">
        <f t="shared" si="19"/>
        <v>74</v>
      </c>
      <c r="AZ34" s="68">
        <v>80193</v>
      </c>
      <c r="BA34" s="68">
        <v>80178</v>
      </c>
      <c r="BB34" s="68">
        <v>80206</v>
      </c>
      <c r="BC34" s="68">
        <v>80084</v>
      </c>
      <c r="BD34" s="68">
        <v>80055</v>
      </c>
      <c r="BE34" s="68">
        <v>79862</v>
      </c>
      <c r="BF34" s="68">
        <v>79841</v>
      </c>
      <c r="BG34" s="68">
        <v>79286</v>
      </c>
      <c r="BH34" s="68">
        <v>79272</v>
      </c>
      <c r="BI34" s="68">
        <f t="shared" si="3"/>
        <v>79886</v>
      </c>
      <c r="BJ34" s="64">
        <f t="shared" si="4"/>
        <v>79886</v>
      </c>
      <c r="BK34" s="139" t="e">
        <f>VLOOKUP(B34,#REF!,33,0)*1000</f>
        <v>#REF!</v>
      </c>
      <c r="BL34" s="81" t="e">
        <f t="shared" si="20"/>
        <v>#REF!</v>
      </c>
      <c r="BM34" s="75" t="e">
        <f t="shared" si="21"/>
        <v>#REF!</v>
      </c>
      <c r="BN34" s="80">
        <f t="shared" si="5"/>
        <v>0</v>
      </c>
      <c r="BO34" s="75">
        <f t="shared" si="6"/>
        <v>0</v>
      </c>
      <c r="BP34" s="77">
        <v>0</v>
      </c>
      <c r="BQ34" s="139" t="e">
        <f t="shared" si="7"/>
        <v>#REF!</v>
      </c>
      <c r="BR34" s="133" t="e">
        <f t="shared" si="22"/>
        <v>#REF!</v>
      </c>
      <c r="BS34" s="123" t="e">
        <f>VLOOKUP($B34,#REF!,22,0)</f>
        <v>#REF!</v>
      </c>
      <c r="BT34" s="123" t="e">
        <f>VLOOKUP($B34,#REF!,23,0)</f>
        <v>#REF!</v>
      </c>
      <c r="BU34" s="84" t="e">
        <f t="shared" si="23"/>
        <v>#REF!</v>
      </c>
      <c r="BV34" s="161" t="e">
        <f t="shared" si="24"/>
        <v>#REF!</v>
      </c>
      <c r="BW34" s="164" t="e">
        <f t="shared" si="8"/>
        <v>#REF!</v>
      </c>
      <c r="BX34" s="163" t="e">
        <f t="shared" si="9"/>
        <v>#REF!</v>
      </c>
      <c r="BY34" s="169" t="e">
        <f t="shared" si="10"/>
        <v>#REF!</v>
      </c>
      <c r="BZ34" s="170" t="e">
        <v>#REF!</v>
      </c>
      <c r="CA34" s="170" t="e">
        <v>#REF!</v>
      </c>
      <c r="CB34" s="124" t="e">
        <f t="shared" si="11"/>
        <v>#REF!</v>
      </c>
      <c r="CC34" s="166" t="e">
        <f t="shared" si="12"/>
        <v>#REF!</v>
      </c>
      <c r="CD34" s="1" t="e">
        <f t="shared" si="25"/>
        <v>#REF!</v>
      </c>
      <c r="CE34" s="176" t="e">
        <f t="shared" si="26"/>
        <v>#REF!</v>
      </c>
      <c r="CF34" s="181" t="e">
        <f t="shared" si="27"/>
        <v>#REF!</v>
      </c>
      <c r="CG34" s="181" t="e">
        <f t="shared" si="28"/>
        <v>#REF!</v>
      </c>
    </row>
    <row r="35" spans="1:85" ht="12.75" customHeight="1" x14ac:dyDescent="0.25">
      <c r="A35" s="94">
        <v>26</v>
      </c>
      <c r="B35" s="94">
        <v>75</v>
      </c>
      <c r="C35" s="57" t="s">
        <v>18</v>
      </c>
      <c r="D35" s="160">
        <v>25</v>
      </c>
      <c r="E35" s="160">
        <v>10</v>
      </c>
      <c r="F35" s="160">
        <v>6</v>
      </c>
      <c r="G35" s="6">
        <f t="shared" si="13"/>
        <v>41</v>
      </c>
      <c r="H35" s="6">
        <v>28</v>
      </c>
      <c r="I35" s="20">
        <v>0.5</v>
      </c>
      <c r="J35" s="22">
        <v>2</v>
      </c>
      <c r="K35" s="20"/>
      <c r="L35" s="20"/>
      <c r="M35" s="20">
        <v>1</v>
      </c>
      <c r="N35" s="41"/>
      <c r="O35" s="20">
        <v>2</v>
      </c>
      <c r="P35" s="20">
        <v>1</v>
      </c>
      <c r="Q35" s="20"/>
      <c r="R35" s="20"/>
      <c r="S35" s="20"/>
      <c r="T35" s="20">
        <v>1</v>
      </c>
      <c r="U35" s="20">
        <v>1</v>
      </c>
      <c r="V35" s="20">
        <v>1</v>
      </c>
      <c r="W35" s="20"/>
      <c r="X35" s="160">
        <v>3</v>
      </c>
      <c r="Y35" s="160">
        <v>1</v>
      </c>
      <c r="Z35" s="160"/>
      <c r="AA35" s="160"/>
      <c r="AB35" s="160"/>
      <c r="AC35" s="160"/>
      <c r="AD35" s="160"/>
      <c r="AE35" s="6"/>
      <c r="AF35" s="8">
        <v>1</v>
      </c>
      <c r="AG35" s="8">
        <v>0.5</v>
      </c>
      <c r="AH35" s="160"/>
      <c r="AI35" s="160"/>
      <c r="AJ35" s="8">
        <v>2</v>
      </c>
      <c r="AK35" s="160">
        <f t="shared" si="0"/>
        <v>12.5</v>
      </c>
      <c r="AL35" s="160">
        <f t="shared" si="32"/>
        <v>1</v>
      </c>
      <c r="AM35" s="160">
        <f t="shared" ref="AM35:AM40" si="34">SUM(AF35:AJ35)</f>
        <v>3.5</v>
      </c>
      <c r="AN35" s="6">
        <f t="shared" si="14"/>
        <v>17</v>
      </c>
      <c r="AO35" s="34">
        <f t="shared" si="1"/>
        <v>0.41463414634146339</v>
      </c>
      <c r="AP35" s="6">
        <f t="shared" si="29"/>
        <v>13</v>
      </c>
      <c r="AQ35" s="33"/>
      <c r="AR35" s="7">
        <f>AP35/H35</f>
        <v>0.4642857142857143</v>
      </c>
      <c r="AS35" s="160"/>
      <c r="AT35" s="64">
        <f t="shared" si="15"/>
        <v>28</v>
      </c>
      <c r="AU35" s="64">
        <f t="shared" si="16"/>
        <v>13</v>
      </c>
      <c r="AV35" s="64">
        <f t="shared" si="2"/>
        <v>46</v>
      </c>
      <c r="AW35" s="64">
        <f t="shared" si="17"/>
        <v>0</v>
      </c>
      <c r="AX35" s="64">
        <f t="shared" si="18"/>
        <v>46</v>
      </c>
      <c r="AY35" s="64">
        <f t="shared" si="19"/>
        <v>0</v>
      </c>
      <c r="AZ35" s="68">
        <v>11740</v>
      </c>
      <c r="BA35" s="68">
        <v>11707</v>
      </c>
      <c r="BB35" s="68">
        <v>11684</v>
      </c>
      <c r="BC35" s="68">
        <v>11684</v>
      </c>
      <c r="BD35" s="68">
        <v>11661</v>
      </c>
      <c r="BE35" s="68">
        <v>11635</v>
      </c>
      <c r="BF35" s="68">
        <v>11571</v>
      </c>
      <c r="BG35" s="68">
        <v>11534</v>
      </c>
      <c r="BH35" s="68">
        <v>11540</v>
      </c>
      <c r="BI35" s="68">
        <f t="shared" si="3"/>
        <v>11640</v>
      </c>
      <c r="BJ35" s="64">
        <f t="shared" si="4"/>
        <v>11640</v>
      </c>
      <c r="BK35" s="139" t="e">
        <f>VLOOKUP(B35,#REF!,33,0)*1000</f>
        <v>#REF!</v>
      </c>
      <c r="BL35" s="81" t="e">
        <f t="shared" si="20"/>
        <v>#REF!</v>
      </c>
      <c r="BM35" s="75" t="e">
        <f t="shared" si="21"/>
        <v>#REF!</v>
      </c>
      <c r="BN35" s="80">
        <f t="shared" si="5"/>
        <v>0</v>
      </c>
      <c r="BO35" s="75">
        <f t="shared" si="6"/>
        <v>0</v>
      </c>
      <c r="BP35" s="77">
        <v>0</v>
      </c>
      <c r="BQ35" s="139" t="e">
        <f t="shared" si="7"/>
        <v>#REF!</v>
      </c>
      <c r="BR35" s="133" t="e">
        <f t="shared" si="22"/>
        <v>#REF!</v>
      </c>
      <c r="BS35" s="123" t="e">
        <f>VLOOKUP($B35,#REF!,22,0)</f>
        <v>#REF!</v>
      </c>
      <c r="BT35" s="123" t="e">
        <f>VLOOKUP($B35,#REF!,23,0)</f>
        <v>#REF!</v>
      </c>
      <c r="BU35" s="84" t="e">
        <f t="shared" si="23"/>
        <v>#REF!</v>
      </c>
      <c r="BV35" s="161" t="e">
        <f t="shared" si="24"/>
        <v>#REF!</v>
      </c>
      <c r="BW35" s="164" t="e">
        <f t="shared" si="8"/>
        <v>#REF!</v>
      </c>
      <c r="BX35" s="163" t="e">
        <f t="shared" si="9"/>
        <v>#REF!</v>
      </c>
      <c r="BY35" s="169" t="e">
        <f t="shared" si="10"/>
        <v>#REF!</v>
      </c>
      <c r="BZ35" s="170" t="e">
        <v>#REF!</v>
      </c>
      <c r="CA35" s="170" t="e">
        <v>#REF!</v>
      </c>
      <c r="CB35" s="124" t="e">
        <f t="shared" si="11"/>
        <v>#REF!</v>
      </c>
      <c r="CC35" s="166" t="e">
        <f t="shared" si="12"/>
        <v>#REF!</v>
      </c>
      <c r="CD35" s="1" t="e">
        <f t="shared" si="25"/>
        <v>#REF!</v>
      </c>
      <c r="CE35" s="176" t="e">
        <f t="shared" si="26"/>
        <v>#REF!</v>
      </c>
      <c r="CF35" s="181" t="e">
        <f t="shared" si="27"/>
        <v>#REF!</v>
      </c>
      <c r="CG35" s="181" t="e">
        <f t="shared" si="28"/>
        <v>#REF!</v>
      </c>
    </row>
    <row r="36" spans="1:85" ht="12.75" customHeight="1" x14ac:dyDescent="0.25">
      <c r="A36" s="94">
        <v>27</v>
      </c>
      <c r="B36" s="94">
        <v>37</v>
      </c>
      <c r="C36" s="57" t="s">
        <v>32</v>
      </c>
      <c r="D36" s="160">
        <v>25</v>
      </c>
      <c r="E36" s="160">
        <v>0</v>
      </c>
      <c r="F36" s="5">
        <v>0</v>
      </c>
      <c r="G36" s="6">
        <f t="shared" si="13"/>
        <v>25</v>
      </c>
      <c r="H36" s="6">
        <v>16</v>
      </c>
      <c r="I36" s="20"/>
      <c r="J36" s="22"/>
      <c r="K36" s="20"/>
      <c r="L36" s="20"/>
      <c r="M36" s="20">
        <v>1</v>
      </c>
      <c r="N36" s="41">
        <v>1</v>
      </c>
      <c r="O36" s="20">
        <v>2</v>
      </c>
      <c r="P36" s="20">
        <v>1</v>
      </c>
      <c r="Q36" s="20"/>
      <c r="R36" s="20"/>
      <c r="S36" s="20"/>
      <c r="T36" s="20">
        <v>1</v>
      </c>
      <c r="U36" s="20"/>
      <c r="V36" s="20">
        <v>1</v>
      </c>
      <c r="W36" s="20"/>
      <c r="X36" s="160">
        <v>3</v>
      </c>
      <c r="Y36" s="30" t="s">
        <v>50</v>
      </c>
      <c r="Z36" s="31" t="s">
        <v>50</v>
      </c>
      <c r="AA36" s="31" t="s">
        <v>50</v>
      </c>
      <c r="AB36" s="31" t="s">
        <v>50</v>
      </c>
      <c r="AC36" s="31" t="s">
        <v>50</v>
      </c>
      <c r="AD36" s="31" t="s">
        <v>50</v>
      </c>
      <c r="AE36" s="31" t="s">
        <v>50</v>
      </c>
      <c r="AF36" s="30" t="s">
        <v>50</v>
      </c>
      <c r="AG36" s="30" t="s">
        <v>50</v>
      </c>
      <c r="AH36" s="31" t="s">
        <v>50</v>
      </c>
      <c r="AI36" s="31" t="s">
        <v>50</v>
      </c>
      <c r="AJ36" s="30" t="s">
        <v>50</v>
      </c>
      <c r="AK36" s="160">
        <f t="shared" si="0"/>
        <v>10</v>
      </c>
      <c r="AL36" s="160" t="s">
        <v>50</v>
      </c>
      <c r="AM36" s="160" t="s">
        <v>50</v>
      </c>
      <c r="AN36" s="6">
        <f t="shared" si="14"/>
        <v>10</v>
      </c>
      <c r="AO36" s="34">
        <f t="shared" si="1"/>
        <v>0.4</v>
      </c>
      <c r="AP36" s="6">
        <f t="shared" si="29"/>
        <v>7</v>
      </c>
      <c r="AQ36" s="1"/>
      <c r="AR36" s="24">
        <f>AP36/H36</f>
        <v>0.4375</v>
      </c>
      <c r="AS36" s="160"/>
      <c r="AT36" s="64">
        <f t="shared" si="15"/>
        <v>16</v>
      </c>
      <c r="AU36" s="64">
        <f t="shared" si="16"/>
        <v>7</v>
      </c>
      <c r="AV36" s="64">
        <f t="shared" si="2"/>
        <v>44</v>
      </c>
      <c r="AW36" s="64">
        <f t="shared" si="17"/>
        <v>0</v>
      </c>
      <c r="AX36" s="64">
        <f t="shared" si="18"/>
        <v>44</v>
      </c>
      <c r="AY36" s="64">
        <f t="shared" si="19"/>
        <v>0</v>
      </c>
      <c r="AZ36" s="68">
        <v>3670</v>
      </c>
      <c r="BA36" s="68">
        <v>3663</v>
      </c>
      <c r="BB36" s="68">
        <v>3640</v>
      </c>
      <c r="BC36" s="68">
        <v>3621</v>
      </c>
      <c r="BD36" s="68">
        <v>3618</v>
      </c>
      <c r="BE36" s="68">
        <v>3594</v>
      </c>
      <c r="BF36" s="68">
        <v>3588</v>
      </c>
      <c r="BG36" s="68">
        <v>3525</v>
      </c>
      <c r="BH36" s="68">
        <v>3511</v>
      </c>
      <c r="BI36" s="68">
        <f t="shared" si="3"/>
        <v>3603</v>
      </c>
      <c r="BJ36" s="64">
        <f t="shared" si="4"/>
        <v>3603</v>
      </c>
      <c r="BK36" s="139" t="e">
        <f>VLOOKUP(B36,#REF!,33,0)*1000</f>
        <v>#REF!</v>
      </c>
      <c r="BL36" s="81" t="e">
        <f t="shared" si="20"/>
        <v>#REF!</v>
      </c>
      <c r="BM36" s="75" t="e">
        <f t="shared" si="21"/>
        <v>#REF!</v>
      </c>
      <c r="BN36" s="80">
        <f t="shared" si="5"/>
        <v>0</v>
      </c>
      <c r="BO36" s="75">
        <f t="shared" si="6"/>
        <v>0</v>
      </c>
      <c r="BP36" s="77">
        <v>0</v>
      </c>
      <c r="BQ36" s="139" t="e">
        <f t="shared" si="7"/>
        <v>#REF!</v>
      </c>
      <c r="BR36" s="133" t="e">
        <f t="shared" si="22"/>
        <v>#REF!</v>
      </c>
      <c r="BS36" s="123" t="e">
        <f>VLOOKUP($B36,#REF!,22,0)</f>
        <v>#REF!</v>
      </c>
      <c r="BT36" s="123" t="e">
        <f>VLOOKUP($B36,#REF!,23,0)</f>
        <v>#REF!</v>
      </c>
      <c r="BU36" s="84" t="e">
        <f t="shared" si="23"/>
        <v>#REF!</v>
      </c>
      <c r="BV36" s="161" t="e">
        <f t="shared" si="24"/>
        <v>#REF!</v>
      </c>
      <c r="BW36" s="164" t="e">
        <f t="shared" si="8"/>
        <v>#REF!</v>
      </c>
      <c r="BX36" s="163" t="e">
        <f t="shared" si="9"/>
        <v>#REF!</v>
      </c>
      <c r="BY36" s="169" t="e">
        <f t="shared" si="10"/>
        <v>#REF!</v>
      </c>
      <c r="BZ36" s="170" t="e">
        <v>#REF!</v>
      </c>
      <c r="CA36" s="170" t="e">
        <v>#REF!</v>
      </c>
      <c r="CB36" s="124" t="e">
        <f t="shared" si="11"/>
        <v>#REF!</v>
      </c>
      <c r="CC36" s="166" t="e">
        <f t="shared" si="12"/>
        <v>#REF!</v>
      </c>
      <c r="CD36" s="1" t="e">
        <f t="shared" si="25"/>
        <v>#REF!</v>
      </c>
      <c r="CE36" s="176" t="e">
        <f t="shared" si="26"/>
        <v>#REF!</v>
      </c>
      <c r="CF36" s="181" t="e">
        <f t="shared" si="27"/>
        <v>#REF!</v>
      </c>
      <c r="CG36" s="181" t="e">
        <f t="shared" si="28"/>
        <v>#REF!</v>
      </c>
    </row>
    <row r="37" spans="1:85" ht="12.75" customHeight="1" x14ac:dyDescent="0.25">
      <c r="A37" s="94">
        <v>28</v>
      </c>
      <c r="B37" s="94">
        <v>203</v>
      </c>
      <c r="C37" s="57" t="s">
        <v>20</v>
      </c>
      <c r="D37" s="160">
        <v>25</v>
      </c>
      <c r="E37" s="160">
        <v>10</v>
      </c>
      <c r="F37" s="160">
        <v>6</v>
      </c>
      <c r="G37" s="6">
        <f t="shared" si="13"/>
        <v>41</v>
      </c>
      <c r="H37" s="6">
        <v>28</v>
      </c>
      <c r="I37" s="20">
        <v>0.5</v>
      </c>
      <c r="J37" s="22">
        <v>2</v>
      </c>
      <c r="K37" s="20"/>
      <c r="L37" s="20"/>
      <c r="M37" s="20"/>
      <c r="N37" s="41">
        <v>1</v>
      </c>
      <c r="O37" s="20">
        <v>2</v>
      </c>
      <c r="P37" s="20">
        <v>1</v>
      </c>
      <c r="Q37" s="20"/>
      <c r="R37" s="20"/>
      <c r="S37" s="20"/>
      <c r="T37" s="20">
        <v>1</v>
      </c>
      <c r="U37" s="20">
        <v>2</v>
      </c>
      <c r="V37" s="20"/>
      <c r="W37" s="20">
        <v>2</v>
      </c>
      <c r="X37" s="160"/>
      <c r="Y37" s="160">
        <v>1</v>
      </c>
      <c r="Z37" s="160">
        <v>0.5</v>
      </c>
      <c r="AA37" s="160"/>
      <c r="AB37" s="160">
        <v>0.5</v>
      </c>
      <c r="AC37" s="160"/>
      <c r="AD37" s="160"/>
      <c r="AE37" s="29"/>
      <c r="AF37" s="8"/>
      <c r="AG37" s="8"/>
      <c r="AH37" s="160"/>
      <c r="AI37" s="160"/>
      <c r="AJ37" s="8">
        <v>2</v>
      </c>
      <c r="AK37" s="160">
        <f t="shared" si="0"/>
        <v>11.5</v>
      </c>
      <c r="AL37" s="160">
        <f>SUM(Y37:AE37)</f>
        <v>2</v>
      </c>
      <c r="AM37" s="160">
        <f t="shared" si="34"/>
        <v>2</v>
      </c>
      <c r="AN37" s="6">
        <f t="shared" si="14"/>
        <v>15.5</v>
      </c>
      <c r="AO37" s="34">
        <f t="shared" si="1"/>
        <v>0.37804878048780488</v>
      </c>
      <c r="AP37" s="6">
        <f t="shared" si="29"/>
        <v>12</v>
      </c>
      <c r="AQ37" s="33"/>
      <c r="AR37" s="7">
        <f>AP37/H37</f>
        <v>0.42857142857142855</v>
      </c>
      <c r="AS37" s="160"/>
      <c r="AT37" s="64">
        <f t="shared" si="15"/>
        <v>28</v>
      </c>
      <c r="AU37" s="64">
        <f t="shared" si="16"/>
        <v>12</v>
      </c>
      <c r="AV37" s="64">
        <f t="shared" si="2"/>
        <v>43</v>
      </c>
      <c r="AW37" s="64">
        <f t="shared" si="17"/>
        <v>0</v>
      </c>
      <c r="AX37" s="64">
        <f t="shared" si="18"/>
        <v>43</v>
      </c>
      <c r="AY37" s="64">
        <f t="shared" si="19"/>
        <v>0</v>
      </c>
      <c r="AZ37" s="68">
        <v>12231</v>
      </c>
      <c r="BA37" s="68">
        <v>12226</v>
      </c>
      <c r="BB37" s="68">
        <v>12230</v>
      </c>
      <c r="BC37" s="68">
        <v>12236</v>
      </c>
      <c r="BD37" s="68">
        <v>12259</v>
      </c>
      <c r="BE37" s="68">
        <v>12242</v>
      </c>
      <c r="BF37" s="68">
        <v>12174</v>
      </c>
      <c r="BG37" s="68">
        <v>12148</v>
      </c>
      <c r="BH37" s="68">
        <v>12146</v>
      </c>
      <c r="BI37" s="68">
        <f t="shared" si="3"/>
        <v>12210</v>
      </c>
      <c r="BJ37" s="64">
        <f t="shared" si="4"/>
        <v>12210</v>
      </c>
      <c r="BK37" s="139" t="e">
        <f>VLOOKUP(B37,#REF!,33,0)*1000</f>
        <v>#REF!</v>
      </c>
      <c r="BL37" s="81" t="e">
        <f t="shared" si="20"/>
        <v>#REF!</v>
      </c>
      <c r="BM37" s="75" t="e">
        <f t="shared" si="21"/>
        <v>#REF!</v>
      </c>
      <c r="BN37" s="80">
        <f t="shared" si="5"/>
        <v>0</v>
      </c>
      <c r="BO37" s="75">
        <f t="shared" si="6"/>
        <v>0</v>
      </c>
      <c r="BP37" s="77">
        <v>0</v>
      </c>
      <c r="BQ37" s="139" t="e">
        <f t="shared" si="7"/>
        <v>#REF!</v>
      </c>
      <c r="BR37" s="133" t="e">
        <f t="shared" si="22"/>
        <v>#REF!</v>
      </c>
      <c r="BS37" s="123" t="e">
        <f>VLOOKUP($B37,#REF!,22,0)</f>
        <v>#REF!</v>
      </c>
      <c r="BT37" s="123" t="e">
        <f>VLOOKUP($B37,#REF!,23,0)</f>
        <v>#REF!</v>
      </c>
      <c r="BU37" s="84" t="e">
        <f t="shared" si="23"/>
        <v>#REF!</v>
      </c>
      <c r="BV37" s="161" t="e">
        <f t="shared" si="24"/>
        <v>#REF!</v>
      </c>
      <c r="BW37" s="164" t="e">
        <f t="shared" si="8"/>
        <v>#REF!</v>
      </c>
      <c r="BX37" s="163" t="e">
        <f t="shared" si="9"/>
        <v>#REF!</v>
      </c>
      <c r="BY37" s="169" t="e">
        <f t="shared" si="10"/>
        <v>#REF!</v>
      </c>
      <c r="BZ37" s="170" t="e">
        <v>#REF!</v>
      </c>
      <c r="CA37" s="170" t="e">
        <v>#REF!</v>
      </c>
      <c r="CB37" s="124" t="e">
        <f t="shared" si="11"/>
        <v>#REF!</v>
      </c>
      <c r="CC37" s="166" t="e">
        <f t="shared" si="12"/>
        <v>#REF!</v>
      </c>
      <c r="CD37" s="1" t="e">
        <f t="shared" si="25"/>
        <v>#REF!</v>
      </c>
      <c r="CE37" s="176" t="e">
        <f t="shared" si="26"/>
        <v>#REF!</v>
      </c>
      <c r="CF37" s="181" t="e">
        <f t="shared" si="27"/>
        <v>#REF!</v>
      </c>
      <c r="CG37" s="181" t="e">
        <f t="shared" si="28"/>
        <v>#REF!</v>
      </c>
    </row>
    <row r="38" spans="1:85" ht="12.75" customHeight="1" x14ac:dyDescent="0.25">
      <c r="A38" s="142">
        <v>29</v>
      </c>
      <c r="B38" s="142">
        <v>79</v>
      </c>
      <c r="C38" s="143" t="s">
        <v>21</v>
      </c>
      <c r="D38" s="160">
        <v>25</v>
      </c>
      <c r="E38" s="160">
        <v>10</v>
      </c>
      <c r="F38" s="160">
        <v>6</v>
      </c>
      <c r="G38" s="6">
        <f t="shared" si="13"/>
        <v>41</v>
      </c>
      <c r="H38" s="6">
        <v>28</v>
      </c>
      <c r="I38" s="20"/>
      <c r="J38" s="22">
        <v>2</v>
      </c>
      <c r="K38" s="20"/>
      <c r="L38" s="20">
        <v>1</v>
      </c>
      <c r="M38" s="20">
        <v>1</v>
      </c>
      <c r="N38" s="41"/>
      <c r="O38" s="20">
        <v>2</v>
      </c>
      <c r="P38" s="20">
        <v>1</v>
      </c>
      <c r="Q38" s="20"/>
      <c r="R38" s="20"/>
      <c r="S38" s="20"/>
      <c r="T38" s="20"/>
      <c r="U38" s="20">
        <v>2</v>
      </c>
      <c r="V38" s="20"/>
      <c r="W38" s="20"/>
      <c r="X38" s="160"/>
      <c r="Y38" s="160">
        <v>1</v>
      </c>
      <c r="Z38" s="160"/>
      <c r="AA38" s="160"/>
      <c r="AB38" s="160"/>
      <c r="AC38" s="160"/>
      <c r="AD38" s="160"/>
      <c r="AE38" s="29"/>
      <c r="AF38" s="8">
        <v>1</v>
      </c>
      <c r="AG38" s="8"/>
      <c r="AH38" s="160"/>
      <c r="AI38" s="160"/>
      <c r="AJ38" s="8">
        <v>2</v>
      </c>
      <c r="AK38" s="160">
        <f t="shared" si="0"/>
        <v>9</v>
      </c>
      <c r="AL38" s="160">
        <f>SUM(Y38:AE38)</f>
        <v>1</v>
      </c>
      <c r="AM38" s="160">
        <f t="shared" si="34"/>
        <v>3</v>
      </c>
      <c r="AN38" s="6">
        <f t="shared" si="14"/>
        <v>13</v>
      </c>
      <c r="AO38" s="34">
        <f t="shared" si="1"/>
        <v>0.31707317073170732</v>
      </c>
      <c r="AP38" s="6">
        <f t="shared" si="29"/>
        <v>9</v>
      </c>
      <c r="AQ38" s="7">
        <f t="shared" si="31"/>
        <v>0.32142857142857145</v>
      </c>
      <c r="AR38" s="7"/>
      <c r="AS38" s="160"/>
      <c r="AT38" s="144">
        <f t="shared" si="15"/>
        <v>28</v>
      </c>
      <c r="AU38" s="144">
        <f t="shared" si="16"/>
        <v>9</v>
      </c>
      <c r="AV38" s="144">
        <f t="shared" si="2"/>
        <v>32</v>
      </c>
      <c r="AW38" s="144">
        <f t="shared" si="17"/>
        <v>32</v>
      </c>
      <c r="AX38" s="144">
        <f t="shared" si="18"/>
        <v>0</v>
      </c>
      <c r="AY38" s="144">
        <f t="shared" si="19"/>
        <v>0</v>
      </c>
      <c r="AZ38" s="144">
        <v>16156</v>
      </c>
      <c r="BA38" s="144">
        <v>16120</v>
      </c>
      <c r="BB38" s="144">
        <v>16103</v>
      </c>
      <c r="BC38" s="144">
        <v>16080</v>
      </c>
      <c r="BD38" s="144">
        <v>16086</v>
      </c>
      <c r="BE38" s="144">
        <v>16018</v>
      </c>
      <c r="BF38" s="144">
        <v>15947</v>
      </c>
      <c r="BG38" s="144">
        <v>15892</v>
      </c>
      <c r="BH38" s="144">
        <v>15881</v>
      </c>
      <c r="BI38" s="144">
        <f t="shared" si="3"/>
        <v>16031</v>
      </c>
      <c r="BJ38" s="144">
        <f t="shared" si="4"/>
        <v>0</v>
      </c>
      <c r="BK38" s="146" t="e">
        <f>VLOOKUP(B38,#REF!,33,0)*1000</f>
        <v>#REF!</v>
      </c>
      <c r="BL38" s="147" t="e">
        <f t="shared" si="20"/>
        <v>#REF!</v>
      </c>
      <c r="BM38" s="148" t="e">
        <f t="shared" si="21"/>
        <v>#REF!</v>
      </c>
      <c r="BN38" s="148">
        <f t="shared" si="5"/>
        <v>0</v>
      </c>
      <c r="BO38" s="148">
        <f t="shared" si="6"/>
        <v>0</v>
      </c>
      <c r="BP38" s="149">
        <v>0</v>
      </c>
      <c r="BQ38" s="146" t="e">
        <f t="shared" si="7"/>
        <v>#REF!</v>
      </c>
      <c r="BR38" s="150" t="e">
        <f t="shared" si="22"/>
        <v>#REF!</v>
      </c>
      <c r="BS38" s="151" t="e">
        <f>VLOOKUP($B38,#REF!,22,0)</f>
        <v>#REF!</v>
      </c>
      <c r="BT38" s="151" t="e">
        <f>VLOOKUP($B38,#REF!,23,0)</f>
        <v>#REF!</v>
      </c>
      <c r="BU38" s="152" t="e">
        <f t="shared" si="23"/>
        <v>#REF!</v>
      </c>
      <c r="BV38" s="153" t="e">
        <f t="shared" si="24"/>
        <v>#REF!</v>
      </c>
      <c r="BW38" s="167" t="e">
        <f t="shared" si="8"/>
        <v>#REF!</v>
      </c>
      <c r="BX38" s="154" t="e">
        <f t="shared" si="9"/>
        <v>#REF!</v>
      </c>
      <c r="BY38" s="150" t="e">
        <f t="shared" si="10"/>
        <v>#REF!</v>
      </c>
      <c r="BZ38" s="171" t="e">
        <v>#REF!</v>
      </c>
      <c r="CA38" s="171" t="e">
        <v>#REF!</v>
      </c>
      <c r="CB38" s="150" t="e">
        <f t="shared" si="11"/>
        <v>#REF!</v>
      </c>
      <c r="CC38" s="150" t="e">
        <f t="shared" si="12"/>
        <v>#REF!</v>
      </c>
      <c r="CD38" s="155" t="e">
        <f t="shared" si="25"/>
        <v>#REF!</v>
      </c>
      <c r="CE38" s="178" t="e">
        <f t="shared" si="26"/>
        <v>#REF!</v>
      </c>
      <c r="CF38" s="182" t="e">
        <f t="shared" si="27"/>
        <v>#REF!</v>
      </c>
      <c r="CG38" s="182" t="e">
        <f t="shared" si="28"/>
        <v>#REF!</v>
      </c>
    </row>
    <row r="39" spans="1:85" ht="12.75" customHeight="1" x14ac:dyDescent="0.25">
      <c r="A39" s="94">
        <v>30</v>
      </c>
      <c r="B39" s="94">
        <v>81</v>
      </c>
      <c r="C39" s="57" t="s">
        <v>23</v>
      </c>
      <c r="D39" s="160">
        <v>25</v>
      </c>
      <c r="E39" s="160">
        <v>10</v>
      </c>
      <c r="F39" s="160">
        <v>6</v>
      </c>
      <c r="G39" s="6">
        <f t="shared" si="13"/>
        <v>41</v>
      </c>
      <c r="H39" s="6">
        <v>28</v>
      </c>
      <c r="I39" s="20"/>
      <c r="J39" s="8">
        <v>2</v>
      </c>
      <c r="K39" s="160"/>
      <c r="L39" s="20">
        <v>1</v>
      </c>
      <c r="M39" s="160">
        <v>0.5</v>
      </c>
      <c r="N39" s="41">
        <v>2</v>
      </c>
      <c r="O39" s="160"/>
      <c r="P39" s="160"/>
      <c r="Q39" s="160"/>
      <c r="R39" s="160"/>
      <c r="S39" s="160">
        <v>1</v>
      </c>
      <c r="T39" s="160">
        <v>1</v>
      </c>
      <c r="U39" s="160">
        <v>2</v>
      </c>
      <c r="V39" s="160">
        <v>1</v>
      </c>
      <c r="W39" s="160">
        <v>3</v>
      </c>
      <c r="X39" s="160">
        <v>3</v>
      </c>
      <c r="Y39" s="160">
        <v>1</v>
      </c>
      <c r="Z39" s="160"/>
      <c r="AA39" s="160"/>
      <c r="AB39" s="160"/>
      <c r="AC39" s="160"/>
      <c r="AD39" s="160"/>
      <c r="AE39" s="20">
        <v>3</v>
      </c>
      <c r="AF39" s="160">
        <v>0.5</v>
      </c>
      <c r="AG39" s="160"/>
      <c r="AH39" s="160"/>
      <c r="AI39" s="160"/>
      <c r="AJ39" s="160">
        <v>2</v>
      </c>
      <c r="AK39" s="160">
        <f t="shared" si="0"/>
        <v>16.5</v>
      </c>
      <c r="AL39" s="160">
        <f>SUM(Y39:AE39)</f>
        <v>4</v>
      </c>
      <c r="AM39" s="160">
        <f t="shared" si="34"/>
        <v>2.5</v>
      </c>
      <c r="AN39" s="6">
        <f t="shared" si="14"/>
        <v>23</v>
      </c>
      <c r="AO39" s="34">
        <f t="shared" si="1"/>
        <v>0.56097560975609762</v>
      </c>
      <c r="AP39" s="6">
        <f t="shared" si="29"/>
        <v>14</v>
      </c>
      <c r="AQ39" s="33"/>
      <c r="AR39" s="7">
        <f>AP39/H39</f>
        <v>0.5</v>
      </c>
      <c r="AS39" s="160"/>
      <c r="AT39" s="64">
        <f t="shared" si="15"/>
        <v>28</v>
      </c>
      <c r="AU39" s="64">
        <f t="shared" si="16"/>
        <v>14</v>
      </c>
      <c r="AV39" s="64">
        <f t="shared" si="2"/>
        <v>50</v>
      </c>
      <c r="AW39" s="64">
        <f t="shared" si="17"/>
        <v>0</v>
      </c>
      <c r="AX39" s="64">
        <f t="shared" si="18"/>
        <v>50</v>
      </c>
      <c r="AY39" s="64">
        <f t="shared" si="19"/>
        <v>0</v>
      </c>
      <c r="AZ39" s="68">
        <v>5951</v>
      </c>
      <c r="BA39" s="68">
        <v>5929</v>
      </c>
      <c r="BB39" s="68">
        <v>5925</v>
      </c>
      <c r="BC39" s="68">
        <v>5903</v>
      </c>
      <c r="BD39" s="68">
        <v>5896</v>
      </c>
      <c r="BE39" s="68">
        <v>5892</v>
      </c>
      <c r="BF39" s="68">
        <v>5850</v>
      </c>
      <c r="BG39" s="68">
        <v>5817</v>
      </c>
      <c r="BH39" s="68">
        <v>5803</v>
      </c>
      <c r="BI39" s="68">
        <f t="shared" si="3"/>
        <v>5885</v>
      </c>
      <c r="BJ39" s="64">
        <f t="shared" si="4"/>
        <v>5885</v>
      </c>
      <c r="BK39" s="139" t="e">
        <f>VLOOKUP(B39,#REF!,33,0)*1000</f>
        <v>#REF!</v>
      </c>
      <c r="BL39" s="81" t="e">
        <f t="shared" si="20"/>
        <v>#REF!</v>
      </c>
      <c r="BM39" s="75" t="e">
        <f t="shared" si="21"/>
        <v>#REF!</v>
      </c>
      <c r="BN39" s="80">
        <f t="shared" si="5"/>
        <v>0</v>
      </c>
      <c r="BO39" s="75">
        <f t="shared" si="6"/>
        <v>0</v>
      </c>
      <c r="BP39" s="77">
        <v>0</v>
      </c>
      <c r="BQ39" s="139" t="e">
        <f t="shared" si="7"/>
        <v>#REF!</v>
      </c>
      <c r="BR39" s="133" t="e">
        <f t="shared" si="22"/>
        <v>#REF!</v>
      </c>
      <c r="BS39" s="123" t="e">
        <f>VLOOKUP($B39,#REF!,22,0)</f>
        <v>#REF!</v>
      </c>
      <c r="BT39" s="123" t="e">
        <f>VLOOKUP($B39,#REF!,23,0)</f>
        <v>#REF!</v>
      </c>
      <c r="BU39" s="84" t="e">
        <f t="shared" si="23"/>
        <v>#REF!</v>
      </c>
      <c r="BV39" s="161" t="e">
        <f t="shared" si="24"/>
        <v>#REF!</v>
      </c>
      <c r="BW39" s="164" t="e">
        <f t="shared" si="8"/>
        <v>#REF!</v>
      </c>
      <c r="BX39" s="163" t="e">
        <f t="shared" si="9"/>
        <v>#REF!</v>
      </c>
      <c r="BY39" s="169" t="e">
        <f t="shared" si="10"/>
        <v>#REF!</v>
      </c>
      <c r="BZ39" s="170" t="e">
        <v>#REF!</v>
      </c>
      <c r="CA39" s="170" t="e">
        <v>#REF!</v>
      </c>
      <c r="CB39" s="124" t="e">
        <f t="shared" si="11"/>
        <v>#REF!</v>
      </c>
      <c r="CC39" s="166" t="e">
        <f t="shared" si="12"/>
        <v>#REF!</v>
      </c>
      <c r="CD39" s="1" t="e">
        <f t="shared" si="25"/>
        <v>#REF!</v>
      </c>
      <c r="CE39" s="176" t="e">
        <f t="shared" si="26"/>
        <v>#REF!</v>
      </c>
      <c r="CF39" s="181" t="e">
        <f t="shared" si="27"/>
        <v>#REF!</v>
      </c>
      <c r="CG39" s="181" t="e">
        <f t="shared" si="28"/>
        <v>#REF!</v>
      </c>
    </row>
    <row r="40" spans="1:85" ht="12.75" customHeight="1" x14ac:dyDescent="0.25">
      <c r="A40" s="94">
        <v>31</v>
      </c>
      <c r="B40" s="94">
        <v>85</v>
      </c>
      <c r="C40" s="57" t="s">
        <v>24</v>
      </c>
      <c r="D40" s="160">
        <v>25</v>
      </c>
      <c r="E40" s="160">
        <v>10</v>
      </c>
      <c r="F40" s="160">
        <v>6</v>
      </c>
      <c r="G40" s="6">
        <f t="shared" si="13"/>
        <v>41</v>
      </c>
      <c r="H40" s="6">
        <v>28</v>
      </c>
      <c r="I40" s="20">
        <v>0.5</v>
      </c>
      <c r="J40" s="8">
        <v>2</v>
      </c>
      <c r="K40" s="160"/>
      <c r="L40" s="20">
        <v>1</v>
      </c>
      <c r="M40" s="160">
        <v>1</v>
      </c>
      <c r="N40" s="41">
        <v>2</v>
      </c>
      <c r="O40" s="160"/>
      <c r="P40" s="160"/>
      <c r="Q40" s="160"/>
      <c r="R40" s="160"/>
      <c r="S40" s="160">
        <v>2</v>
      </c>
      <c r="T40" s="160">
        <v>1</v>
      </c>
      <c r="U40" s="160"/>
      <c r="V40" s="160">
        <v>1</v>
      </c>
      <c r="W40" s="160"/>
      <c r="X40" s="160"/>
      <c r="Y40" s="160">
        <v>1</v>
      </c>
      <c r="Z40" s="160"/>
      <c r="AA40" s="160"/>
      <c r="AB40" s="160"/>
      <c r="AC40" s="160">
        <v>1</v>
      </c>
      <c r="AD40" s="160">
        <v>0.5</v>
      </c>
      <c r="AE40" s="20">
        <v>3</v>
      </c>
      <c r="AF40" s="8">
        <v>1</v>
      </c>
      <c r="AG40" s="8">
        <v>1</v>
      </c>
      <c r="AH40" s="160"/>
      <c r="AI40" s="160"/>
      <c r="AJ40" s="8">
        <v>2</v>
      </c>
      <c r="AK40" s="160">
        <f t="shared" si="0"/>
        <v>10.5</v>
      </c>
      <c r="AL40" s="160">
        <f>SUM(Y40:AE40)</f>
        <v>5.5</v>
      </c>
      <c r="AM40" s="160">
        <f t="shared" si="34"/>
        <v>4</v>
      </c>
      <c r="AN40" s="6">
        <f t="shared" si="14"/>
        <v>20</v>
      </c>
      <c r="AO40" s="34">
        <f t="shared" si="1"/>
        <v>0.48780487804878048</v>
      </c>
      <c r="AP40" s="6">
        <f t="shared" si="29"/>
        <v>15</v>
      </c>
      <c r="AQ40" s="33"/>
      <c r="AR40" s="7">
        <f>AP40/H40</f>
        <v>0.5357142857142857</v>
      </c>
      <c r="AS40" s="160"/>
      <c r="AT40" s="64">
        <f t="shared" si="15"/>
        <v>28</v>
      </c>
      <c r="AU40" s="64">
        <f t="shared" si="16"/>
        <v>15</v>
      </c>
      <c r="AV40" s="64">
        <f t="shared" si="2"/>
        <v>54</v>
      </c>
      <c r="AW40" s="64">
        <f t="shared" si="17"/>
        <v>0</v>
      </c>
      <c r="AX40" s="64">
        <f t="shared" si="18"/>
        <v>54</v>
      </c>
      <c r="AY40" s="64">
        <f t="shared" si="19"/>
        <v>0</v>
      </c>
      <c r="AZ40" s="68">
        <v>9195</v>
      </c>
      <c r="BA40" s="68">
        <v>9180</v>
      </c>
      <c r="BB40" s="68">
        <v>9181</v>
      </c>
      <c r="BC40" s="68">
        <v>9169</v>
      </c>
      <c r="BD40" s="68">
        <v>9159</v>
      </c>
      <c r="BE40" s="68">
        <v>9138</v>
      </c>
      <c r="BF40" s="68">
        <v>9082</v>
      </c>
      <c r="BG40" s="68">
        <v>9056</v>
      </c>
      <c r="BH40" s="68">
        <v>9037</v>
      </c>
      <c r="BI40" s="68">
        <f t="shared" si="3"/>
        <v>9133</v>
      </c>
      <c r="BJ40" s="64">
        <f t="shared" si="4"/>
        <v>9133</v>
      </c>
      <c r="BK40" s="139" t="e">
        <f>VLOOKUP(B40,#REF!,33,0)*1000</f>
        <v>#REF!</v>
      </c>
      <c r="BL40" s="81" t="e">
        <f t="shared" si="20"/>
        <v>#REF!</v>
      </c>
      <c r="BM40" s="75" t="e">
        <f t="shared" si="21"/>
        <v>#REF!</v>
      </c>
      <c r="BN40" s="80">
        <f t="shared" si="5"/>
        <v>0</v>
      </c>
      <c r="BO40" s="75">
        <f t="shared" si="6"/>
        <v>0</v>
      </c>
      <c r="BP40" s="77">
        <v>0</v>
      </c>
      <c r="BQ40" s="139" t="e">
        <f t="shared" si="7"/>
        <v>#REF!</v>
      </c>
      <c r="BR40" s="133" t="e">
        <f t="shared" si="22"/>
        <v>#REF!</v>
      </c>
      <c r="BS40" s="123" t="e">
        <f>VLOOKUP($B40,#REF!,22,0)</f>
        <v>#REF!</v>
      </c>
      <c r="BT40" s="123" t="e">
        <f>VLOOKUP($B40,#REF!,23,0)</f>
        <v>#REF!</v>
      </c>
      <c r="BU40" s="84" t="e">
        <f t="shared" si="23"/>
        <v>#REF!</v>
      </c>
      <c r="BV40" s="161" t="e">
        <f t="shared" si="24"/>
        <v>#REF!</v>
      </c>
      <c r="BW40" s="164" t="e">
        <f t="shared" si="8"/>
        <v>#REF!</v>
      </c>
      <c r="BX40" s="163" t="e">
        <f t="shared" si="9"/>
        <v>#REF!</v>
      </c>
      <c r="BY40" s="169" t="e">
        <f t="shared" si="10"/>
        <v>#REF!</v>
      </c>
      <c r="BZ40" s="170" t="e">
        <v>#REF!</v>
      </c>
      <c r="CA40" s="170" t="e">
        <v>#REF!</v>
      </c>
      <c r="CB40" s="124" t="e">
        <f t="shared" si="11"/>
        <v>#REF!</v>
      </c>
      <c r="CC40" s="166" t="e">
        <f t="shared" si="12"/>
        <v>#REF!</v>
      </c>
      <c r="CD40" s="1" t="e">
        <f t="shared" si="25"/>
        <v>#REF!</v>
      </c>
      <c r="CE40" s="176" t="e">
        <f t="shared" si="26"/>
        <v>#REF!</v>
      </c>
      <c r="CF40" s="181" t="e">
        <f t="shared" si="27"/>
        <v>#REF!</v>
      </c>
      <c r="CG40" s="181" t="e">
        <f t="shared" si="28"/>
        <v>#REF!</v>
      </c>
    </row>
    <row r="41" spans="1:85" ht="12.75" customHeight="1" x14ac:dyDescent="0.25">
      <c r="A41" s="94">
        <v>32</v>
      </c>
      <c r="B41" s="94">
        <v>295</v>
      </c>
      <c r="C41" s="58" t="s">
        <v>63</v>
      </c>
      <c r="D41" s="22">
        <v>25</v>
      </c>
      <c r="E41" s="22">
        <v>10</v>
      </c>
      <c r="F41" s="22">
        <v>0</v>
      </c>
      <c r="G41" s="6">
        <f t="shared" si="13"/>
        <v>35</v>
      </c>
      <c r="H41" s="23">
        <v>23</v>
      </c>
      <c r="I41" s="22">
        <v>1</v>
      </c>
      <c r="J41" s="22">
        <v>2</v>
      </c>
      <c r="K41" s="22"/>
      <c r="L41" s="22"/>
      <c r="M41" s="22">
        <v>1</v>
      </c>
      <c r="N41" s="42">
        <v>2</v>
      </c>
      <c r="O41" s="22"/>
      <c r="P41" s="22"/>
      <c r="Q41" s="22">
        <v>0.5</v>
      </c>
      <c r="R41" s="22">
        <v>0.5</v>
      </c>
      <c r="S41" s="22">
        <v>1</v>
      </c>
      <c r="T41" s="22">
        <v>1</v>
      </c>
      <c r="U41" s="22">
        <v>2</v>
      </c>
      <c r="V41" s="22"/>
      <c r="W41" s="22">
        <v>0.5</v>
      </c>
      <c r="X41" s="22">
        <v>1.5</v>
      </c>
      <c r="Y41" s="22">
        <v>1</v>
      </c>
      <c r="Z41" s="22"/>
      <c r="AA41" s="22"/>
      <c r="AB41" s="22"/>
      <c r="AC41" s="22"/>
      <c r="AD41" s="22"/>
      <c r="AE41" s="22">
        <v>3</v>
      </c>
      <c r="AF41" s="30" t="s">
        <v>50</v>
      </c>
      <c r="AG41" s="30" t="s">
        <v>50</v>
      </c>
      <c r="AH41" s="30" t="s">
        <v>50</v>
      </c>
      <c r="AI41" s="30" t="s">
        <v>50</v>
      </c>
      <c r="AJ41" s="30" t="s">
        <v>50</v>
      </c>
      <c r="AK41" s="160">
        <f t="shared" si="0"/>
        <v>13</v>
      </c>
      <c r="AL41" s="22">
        <f>SUM(Y41:AE41)</f>
        <v>4</v>
      </c>
      <c r="AM41" s="22" t="s">
        <v>50</v>
      </c>
      <c r="AN41" s="23">
        <f t="shared" si="14"/>
        <v>17</v>
      </c>
      <c r="AO41" s="35">
        <f t="shared" si="1"/>
        <v>0.48571428571428571</v>
      </c>
      <c r="AP41" s="6">
        <f t="shared" si="29"/>
        <v>13</v>
      </c>
      <c r="AQ41" s="36"/>
      <c r="AR41" s="24">
        <f>AP41/H41</f>
        <v>0.56521739130434778</v>
      </c>
      <c r="AS41" s="22"/>
      <c r="AT41" s="64">
        <f t="shared" si="15"/>
        <v>23</v>
      </c>
      <c r="AU41" s="64">
        <f t="shared" si="16"/>
        <v>13</v>
      </c>
      <c r="AV41" s="64">
        <f t="shared" si="2"/>
        <v>57</v>
      </c>
      <c r="AW41" s="64">
        <f t="shared" si="17"/>
        <v>0</v>
      </c>
      <c r="AX41" s="64">
        <f t="shared" si="18"/>
        <v>57</v>
      </c>
      <c r="AY41" s="64">
        <f t="shared" si="19"/>
        <v>0</v>
      </c>
      <c r="AZ41" s="68">
        <v>3785</v>
      </c>
      <c r="BA41" s="68">
        <v>4073</v>
      </c>
      <c r="BB41" s="68">
        <v>4246</v>
      </c>
      <c r="BC41" s="68">
        <v>4450</v>
      </c>
      <c r="BD41" s="68">
        <v>4628</v>
      </c>
      <c r="BE41" s="68">
        <v>4732</v>
      </c>
      <c r="BF41" s="68">
        <v>4887</v>
      </c>
      <c r="BG41" s="68">
        <v>4923</v>
      </c>
      <c r="BH41" s="68">
        <v>4924</v>
      </c>
      <c r="BI41" s="68">
        <f t="shared" si="3"/>
        <v>4516</v>
      </c>
      <c r="BJ41" s="64">
        <f t="shared" si="4"/>
        <v>4516</v>
      </c>
      <c r="BK41" s="139" t="e">
        <f>VLOOKUP(B41,#REF!,33,0)*1000</f>
        <v>#REF!</v>
      </c>
      <c r="BL41" s="81" t="e">
        <f t="shared" si="20"/>
        <v>#REF!</v>
      </c>
      <c r="BM41" s="75" t="e">
        <f t="shared" si="21"/>
        <v>#REF!</v>
      </c>
      <c r="BN41" s="80">
        <f t="shared" si="5"/>
        <v>0</v>
      </c>
      <c r="BO41" s="75">
        <f t="shared" si="6"/>
        <v>0</v>
      </c>
      <c r="BP41" s="77">
        <v>0</v>
      </c>
      <c r="BQ41" s="139" t="e">
        <f t="shared" si="7"/>
        <v>#REF!</v>
      </c>
      <c r="BR41" s="133" t="e">
        <f t="shared" si="22"/>
        <v>#REF!</v>
      </c>
      <c r="BS41" s="123" t="e">
        <f>VLOOKUP($B41,#REF!,22,0)</f>
        <v>#REF!</v>
      </c>
      <c r="BT41" s="123" t="e">
        <f>VLOOKUP($B41,#REF!,23,0)</f>
        <v>#REF!</v>
      </c>
      <c r="BU41" s="84" t="e">
        <f t="shared" si="23"/>
        <v>#REF!</v>
      </c>
      <c r="BV41" s="161" t="e">
        <f t="shared" si="24"/>
        <v>#REF!</v>
      </c>
      <c r="BW41" s="164" t="e">
        <f t="shared" si="8"/>
        <v>#REF!</v>
      </c>
      <c r="BX41" s="163" t="e">
        <f t="shared" si="9"/>
        <v>#REF!</v>
      </c>
      <c r="BY41" s="169" t="e">
        <f t="shared" si="10"/>
        <v>#REF!</v>
      </c>
      <c r="BZ41" s="172" t="e">
        <v>#REF!</v>
      </c>
      <c r="CA41" s="172" t="e">
        <v>#REF!</v>
      </c>
      <c r="CB41" s="124" t="e">
        <f t="shared" si="11"/>
        <v>#REF!</v>
      </c>
      <c r="CC41" s="166" t="e">
        <f t="shared" si="12"/>
        <v>#REF!</v>
      </c>
      <c r="CD41" s="25" t="e">
        <f t="shared" si="25"/>
        <v>#REF!</v>
      </c>
      <c r="CE41" s="176" t="e">
        <f t="shared" si="26"/>
        <v>#REF!</v>
      </c>
      <c r="CF41" s="183" t="e">
        <f t="shared" si="27"/>
        <v>#REF!</v>
      </c>
      <c r="CG41" s="183" t="e">
        <f t="shared" si="28"/>
        <v>#REF!</v>
      </c>
    </row>
    <row r="42" spans="1:85" ht="12.75" customHeight="1" x14ac:dyDescent="0.25">
      <c r="A42" s="142">
        <v>33</v>
      </c>
      <c r="B42" s="142">
        <v>294</v>
      </c>
      <c r="C42" s="143" t="s">
        <v>46</v>
      </c>
      <c r="D42" s="5">
        <v>23</v>
      </c>
      <c r="E42" s="5">
        <v>0</v>
      </c>
      <c r="F42" s="5">
        <v>0</v>
      </c>
      <c r="G42" s="6">
        <f t="shared" si="13"/>
        <v>23</v>
      </c>
      <c r="H42" s="6">
        <v>15</v>
      </c>
      <c r="I42" s="20"/>
      <c r="J42" s="8"/>
      <c r="K42" s="160"/>
      <c r="L42" s="20"/>
      <c r="M42" s="160"/>
      <c r="N42" s="30" t="s">
        <v>50</v>
      </c>
      <c r="O42" s="160"/>
      <c r="P42" s="160"/>
      <c r="Q42" s="160"/>
      <c r="R42" s="160"/>
      <c r="S42" s="160">
        <v>2</v>
      </c>
      <c r="T42" s="160">
        <v>1</v>
      </c>
      <c r="U42" s="160"/>
      <c r="V42" s="160"/>
      <c r="W42" s="160">
        <v>3</v>
      </c>
      <c r="X42" s="160">
        <v>3</v>
      </c>
      <c r="Y42" s="30" t="s">
        <v>50</v>
      </c>
      <c r="Z42" s="31" t="s">
        <v>50</v>
      </c>
      <c r="AA42" s="31" t="s">
        <v>50</v>
      </c>
      <c r="AB42" s="31" t="s">
        <v>50</v>
      </c>
      <c r="AC42" s="31" t="s">
        <v>50</v>
      </c>
      <c r="AD42" s="31" t="s">
        <v>50</v>
      </c>
      <c r="AE42" s="31" t="s">
        <v>50</v>
      </c>
      <c r="AF42" s="30" t="s">
        <v>50</v>
      </c>
      <c r="AG42" s="30" t="s">
        <v>50</v>
      </c>
      <c r="AH42" s="31" t="s">
        <v>50</v>
      </c>
      <c r="AI42" s="31" t="s">
        <v>50</v>
      </c>
      <c r="AJ42" s="30" t="s">
        <v>50</v>
      </c>
      <c r="AK42" s="160">
        <f t="shared" ref="AK42:AK47" si="35">SUM(I42:X42)</f>
        <v>9</v>
      </c>
      <c r="AL42" s="160" t="s">
        <v>50</v>
      </c>
      <c r="AM42" s="160" t="s">
        <v>50</v>
      </c>
      <c r="AN42" s="6">
        <f t="shared" si="14"/>
        <v>9</v>
      </c>
      <c r="AO42" s="34">
        <f t="shared" si="1"/>
        <v>0.39130434782608697</v>
      </c>
      <c r="AP42" s="6">
        <f t="shared" si="29"/>
        <v>4</v>
      </c>
      <c r="AQ42" s="7">
        <f t="shared" si="31"/>
        <v>0.26666666666666666</v>
      </c>
      <c r="AR42" s="7"/>
      <c r="AS42" s="160"/>
      <c r="AT42" s="144">
        <f t="shared" si="15"/>
        <v>15</v>
      </c>
      <c r="AU42" s="144">
        <f t="shared" si="16"/>
        <v>4</v>
      </c>
      <c r="AV42" s="144">
        <f t="shared" si="2"/>
        <v>27</v>
      </c>
      <c r="AW42" s="144">
        <f t="shared" si="17"/>
        <v>27</v>
      </c>
      <c r="AX42" s="144">
        <f t="shared" si="18"/>
        <v>0</v>
      </c>
      <c r="AY42" s="144">
        <f t="shared" si="19"/>
        <v>0</v>
      </c>
      <c r="AZ42" s="144">
        <v>723</v>
      </c>
      <c r="BA42" s="144">
        <v>723</v>
      </c>
      <c r="BB42" s="144">
        <v>720</v>
      </c>
      <c r="BC42" s="144">
        <v>714</v>
      </c>
      <c r="BD42" s="144">
        <v>721</v>
      </c>
      <c r="BE42" s="144">
        <v>719</v>
      </c>
      <c r="BF42" s="144">
        <v>724</v>
      </c>
      <c r="BG42" s="144">
        <v>730</v>
      </c>
      <c r="BH42" s="144">
        <v>730</v>
      </c>
      <c r="BI42" s="144">
        <f t="shared" si="3"/>
        <v>723</v>
      </c>
      <c r="BJ42" s="144">
        <f t="shared" si="4"/>
        <v>0</v>
      </c>
      <c r="BK42" s="146" t="e">
        <f>VLOOKUP(B42,#REF!,33,0)*1000</f>
        <v>#REF!</v>
      </c>
      <c r="BL42" s="147" t="e">
        <f t="shared" si="20"/>
        <v>#REF!</v>
      </c>
      <c r="BM42" s="148" t="e">
        <f t="shared" si="21"/>
        <v>#REF!</v>
      </c>
      <c r="BN42" s="148">
        <f t="shared" si="5"/>
        <v>0</v>
      </c>
      <c r="BO42" s="148">
        <f t="shared" si="6"/>
        <v>0</v>
      </c>
      <c r="BP42" s="149">
        <v>0</v>
      </c>
      <c r="BQ42" s="146" t="e">
        <f t="shared" si="7"/>
        <v>#REF!</v>
      </c>
      <c r="BR42" s="150" t="e">
        <f t="shared" si="22"/>
        <v>#REF!</v>
      </c>
      <c r="BS42" s="151" t="e">
        <f>VLOOKUP($B42,#REF!,22,0)</f>
        <v>#REF!</v>
      </c>
      <c r="BT42" s="151" t="e">
        <f>VLOOKUP($B42,#REF!,23,0)</f>
        <v>#REF!</v>
      </c>
      <c r="BU42" s="152" t="e">
        <f t="shared" si="23"/>
        <v>#REF!</v>
      </c>
      <c r="BV42" s="153" t="e">
        <f t="shared" si="24"/>
        <v>#REF!</v>
      </c>
      <c r="BW42" s="167" t="e">
        <f t="shared" si="8"/>
        <v>#REF!</v>
      </c>
      <c r="BX42" s="154" t="e">
        <f t="shared" si="9"/>
        <v>#REF!</v>
      </c>
      <c r="BY42" s="150" t="e">
        <f t="shared" si="10"/>
        <v>#REF!</v>
      </c>
      <c r="BZ42" s="171" t="e">
        <v>#REF!</v>
      </c>
      <c r="CA42" s="171" t="e">
        <v>#REF!</v>
      </c>
      <c r="CB42" s="150" t="e">
        <f t="shared" si="11"/>
        <v>#REF!</v>
      </c>
      <c r="CC42" s="150" t="e">
        <f t="shared" si="12"/>
        <v>#REF!</v>
      </c>
      <c r="CD42" s="155" t="e">
        <f t="shared" si="25"/>
        <v>#REF!</v>
      </c>
      <c r="CE42" s="178" t="e">
        <f t="shared" si="26"/>
        <v>#REF!</v>
      </c>
      <c r="CF42" s="182" t="e">
        <f t="shared" si="27"/>
        <v>#REF!</v>
      </c>
      <c r="CG42" s="182" t="e">
        <f t="shared" si="28"/>
        <v>#REF!</v>
      </c>
    </row>
    <row r="43" spans="1:85" ht="12.75" customHeight="1" x14ac:dyDescent="0.25">
      <c r="A43" s="142">
        <v>34</v>
      </c>
      <c r="B43" s="142">
        <v>355</v>
      </c>
      <c r="C43" s="156" t="s">
        <v>48</v>
      </c>
      <c r="D43" s="5">
        <v>18</v>
      </c>
      <c r="E43" s="5">
        <v>0</v>
      </c>
      <c r="F43" s="5">
        <v>0</v>
      </c>
      <c r="G43" s="6">
        <f t="shared" si="13"/>
        <v>18</v>
      </c>
      <c r="H43" s="29">
        <v>11</v>
      </c>
      <c r="I43" s="20">
        <v>1</v>
      </c>
      <c r="J43" s="30" t="s">
        <v>50</v>
      </c>
      <c r="K43" s="30" t="s">
        <v>50</v>
      </c>
      <c r="L43" s="30" t="s">
        <v>50</v>
      </c>
      <c r="M43" s="30" t="s">
        <v>50</v>
      </c>
      <c r="N43" s="30" t="s">
        <v>50</v>
      </c>
      <c r="O43" s="20"/>
      <c r="P43" s="20"/>
      <c r="Q43" s="20"/>
      <c r="R43" s="20"/>
      <c r="S43" s="20"/>
      <c r="T43" s="20"/>
      <c r="U43" s="20"/>
      <c r="V43" s="20"/>
      <c r="W43" s="20">
        <v>3</v>
      </c>
      <c r="X43" s="20"/>
      <c r="Y43" s="30" t="s">
        <v>50</v>
      </c>
      <c r="Z43" s="31" t="s">
        <v>50</v>
      </c>
      <c r="AA43" s="31" t="s">
        <v>50</v>
      </c>
      <c r="AB43" s="31" t="s">
        <v>50</v>
      </c>
      <c r="AC43" s="31" t="s">
        <v>50</v>
      </c>
      <c r="AD43" s="31" t="s">
        <v>50</v>
      </c>
      <c r="AE43" s="31" t="s">
        <v>50</v>
      </c>
      <c r="AF43" s="30" t="s">
        <v>50</v>
      </c>
      <c r="AG43" s="30" t="s">
        <v>50</v>
      </c>
      <c r="AH43" s="31" t="s">
        <v>50</v>
      </c>
      <c r="AI43" s="31" t="s">
        <v>50</v>
      </c>
      <c r="AJ43" s="30" t="s">
        <v>50</v>
      </c>
      <c r="AK43" s="160">
        <f t="shared" si="35"/>
        <v>4</v>
      </c>
      <c r="AL43" s="160" t="s">
        <v>50</v>
      </c>
      <c r="AM43" s="160" t="s">
        <v>50</v>
      </c>
      <c r="AN43" s="6">
        <f t="shared" si="14"/>
        <v>4</v>
      </c>
      <c r="AO43" s="34">
        <f t="shared" si="1"/>
        <v>0.22222222222222221</v>
      </c>
      <c r="AP43" s="6">
        <f t="shared" si="29"/>
        <v>2</v>
      </c>
      <c r="AQ43" s="7">
        <f t="shared" si="31"/>
        <v>0.18181818181818182</v>
      </c>
      <c r="AR43" s="7"/>
      <c r="AS43" s="160"/>
      <c r="AT43" s="144">
        <f t="shared" si="15"/>
        <v>11</v>
      </c>
      <c r="AU43" s="144">
        <f t="shared" si="16"/>
        <v>2</v>
      </c>
      <c r="AV43" s="144">
        <f t="shared" si="2"/>
        <v>18</v>
      </c>
      <c r="AW43" s="144">
        <f t="shared" si="17"/>
        <v>18</v>
      </c>
      <c r="AX43" s="144">
        <f t="shared" si="18"/>
        <v>0</v>
      </c>
      <c r="AY43" s="144">
        <f t="shared" si="19"/>
        <v>0</v>
      </c>
      <c r="AZ43" s="144">
        <v>12</v>
      </c>
      <c r="BA43" s="144">
        <v>12</v>
      </c>
      <c r="BB43" s="144">
        <v>12</v>
      </c>
      <c r="BC43" s="144">
        <v>12</v>
      </c>
      <c r="BD43" s="144">
        <v>11</v>
      </c>
      <c r="BE43" s="144">
        <v>11</v>
      </c>
      <c r="BF43" s="144">
        <v>11</v>
      </c>
      <c r="BG43" s="144">
        <v>11</v>
      </c>
      <c r="BH43" s="144">
        <v>11</v>
      </c>
      <c r="BI43" s="144">
        <f t="shared" si="3"/>
        <v>11</v>
      </c>
      <c r="BJ43" s="144">
        <f t="shared" si="4"/>
        <v>0</v>
      </c>
      <c r="BK43" s="146" t="e">
        <f>VLOOKUP(B43,#REF!,33,0)*1000</f>
        <v>#REF!</v>
      </c>
      <c r="BL43" s="147" t="e">
        <f t="shared" si="20"/>
        <v>#REF!</v>
      </c>
      <c r="BM43" s="148" t="e">
        <f t="shared" si="21"/>
        <v>#REF!</v>
      </c>
      <c r="BN43" s="148">
        <f t="shared" si="5"/>
        <v>0</v>
      </c>
      <c r="BO43" s="148">
        <f t="shared" si="6"/>
        <v>0</v>
      </c>
      <c r="BP43" s="149">
        <v>0</v>
      </c>
      <c r="BQ43" s="146" t="e">
        <f t="shared" si="7"/>
        <v>#REF!</v>
      </c>
      <c r="BR43" s="150" t="e">
        <f t="shared" si="22"/>
        <v>#REF!</v>
      </c>
      <c r="BS43" s="151" t="e">
        <f>VLOOKUP($B43,#REF!,22,0)</f>
        <v>#REF!</v>
      </c>
      <c r="BT43" s="151" t="e">
        <f>VLOOKUP($B43,#REF!,23,0)</f>
        <v>#REF!</v>
      </c>
      <c r="BU43" s="152" t="e">
        <f t="shared" si="23"/>
        <v>#REF!</v>
      </c>
      <c r="BV43" s="153" t="e">
        <f t="shared" si="24"/>
        <v>#REF!</v>
      </c>
      <c r="BW43" s="167" t="e">
        <f t="shared" si="8"/>
        <v>#REF!</v>
      </c>
      <c r="BX43" s="154" t="e">
        <f t="shared" si="9"/>
        <v>#REF!</v>
      </c>
      <c r="BY43" s="150" t="e">
        <f t="shared" si="10"/>
        <v>#REF!</v>
      </c>
      <c r="BZ43" s="171" t="e">
        <v>#REF!</v>
      </c>
      <c r="CA43" s="171" t="e">
        <v>#REF!</v>
      </c>
      <c r="CB43" s="150" t="e">
        <f t="shared" si="11"/>
        <v>#REF!</v>
      </c>
      <c r="CC43" s="150" t="e">
        <f t="shared" si="12"/>
        <v>#REF!</v>
      </c>
      <c r="CD43" s="155" t="e">
        <f t="shared" si="25"/>
        <v>#REF!</v>
      </c>
      <c r="CE43" s="178" t="e">
        <f t="shared" si="26"/>
        <v>#REF!</v>
      </c>
      <c r="CF43" s="182" t="e">
        <f t="shared" si="27"/>
        <v>#REF!</v>
      </c>
      <c r="CG43" s="182" t="e">
        <f t="shared" si="28"/>
        <v>#REF!</v>
      </c>
    </row>
    <row r="44" spans="1:85" ht="12.75" customHeight="1" x14ac:dyDescent="0.25">
      <c r="A44" s="94">
        <v>35</v>
      </c>
      <c r="B44" s="94">
        <v>205</v>
      </c>
      <c r="C44" s="59" t="s">
        <v>47</v>
      </c>
      <c r="D44" s="5">
        <v>25</v>
      </c>
      <c r="E44" s="5">
        <v>10</v>
      </c>
      <c r="F44" s="5">
        <v>0</v>
      </c>
      <c r="G44" s="6">
        <f t="shared" si="13"/>
        <v>35</v>
      </c>
      <c r="H44" s="6">
        <v>23</v>
      </c>
      <c r="I44" s="20">
        <v>0.5</v>
      </c>
      <c r="J44" s="160">
        <v>2</v>
      </c>
      <c r="K44" s="160"/>
      <c r="L44" s="160"/>
      <c r="M44" s="160">
        <v>1</v>
      </c>
      <c r="N44" s="160"/>
      <c r="O44" s="20"/>
      <c r="P44" s="20"/>
      <c r="Q44" s="20">
        <v>0.5</v>
      </c>
      <c r="R44" s="20"/>
      <c r="S44" s="20">
        <v>1</v>
      </c>
      <c r="T44" s="20">
        <v>0.5</v>
      </c>
      <c r="U44" s="20">
        <v>1</v>
      </c>
      <c r="V44" s="20">
        <v>0.5</v>
      </c>
      <c r="W44" s="20">
        <v>0.5</v>
      </c>
      <c r="X44" s="160">
        <v>1.5</v>
      </c>
      <c r="Y44" s="8">
        <v>1</v>
      </c>
      <c r="Z44" s="160"/>
      <c r="AA44" s="160">
        <v>0.5</v>
      </c>
      <c r="AB44" s="160">
        <v>0.5</v>
      </c>
      <c r="AC44" s="160"/>
      <c r="AD44" s="160">
        <v>0.5</v>
      </c>
      <c r="AE44" s="20">
        <v>3</v>
      </c>
      <c r="AF44" s="30" t="s">
        <v>50</v>
      </c>
      <c r="AG44" s="30" t="s">
        <v>50</v>
      </c>
      <c r="AH44" s="31" t="s">
        <v>50</v>
      </c>
      <c r="AI44" s="31" t="s">
        <v>50</v>
      </c>
      <c r="AJ44" s="30" t="s">
        <v>50</v>
      </c>
      <c r="AK44" s="160">
        <f t="shared" si="35"/>
        <v>9</v>
      </c>
      <c r="AL44" s="160">
        <f>SUM(Y44:AE44)</f>
        <v>5.5</v>
      </c>
      <c r="AM44" s="160" t="s">
        <v>50</v>
      </c>
      <c r="AN44" s="6">
        <f t="shared" si="14"/>
        <v>14.5</v>
      </c>
      <c r="AO44" s="34">
        <f t="shared" si="1"/>
        <v>0.41428571428571431</v>
      </c>
      <c r="AP44" s="6">
        <f t="shared" si="29"/>
        <v>15</v>
      </c>
      <c r="AQ44" s="33"/>
      <c r="AR44" s="7"/>
      <c r="AS44" s="7">
        <f>AP44/H44</f>
        <v>0.65217391304347827</v>
      </c>
      <c r="AT44" s="64">
        <f t="shared" si="15"/>
        <v>23</v>
      </c>
      <c r="AU44" s="64">
        <f t="shared" si="16"/>
        <v>15</v>
      </c>
      <c r="AV44" s="64">
        <f t="shared" si="2"/>
        <v>65</v>
      </c>
      <c r="AW44" s="64">
        <f t="shared" si="17"/>
        <v>0</v>
      </c>
      <c r="AX44" s="64">
        <f t="shared" si="18"/>
        <v>0</v>
      </c>
      <c r="AY44" s="64">
        <f t="shared" si="19"/>
        <v>65</v>
      </c>
      <c r="AZ44" s="68">
        <v>21037</v>
      </c>
      <c r="BA44" s="68">
        <v>21130</v>
      </c>
      <c r="BB44" s="68">
        <v>21173</v>
      </c>
      <c r="BC44" s="68">
        <v>21253</v>
      </c>
      <c r="BD44" s="68">
        <v>21326</v>
      </c>
      <c r="BE44" s="68">
        <v>21326</v>
      </c>
      <c r="BF44" s="68">
        <v>21362</v>
      </c>
      <c r="BG44" s="68">
        <v>21389</v>
      </c>
      <c r="BH44" s="68">
        <v>21445</v>
      </c>
      <c r="BI44" s="68">
        <f t="shared" si="3"/>
        <v>21271</v>
      </c>
      <c r="BJ44" s="64">
        <f t="shared" si="4"/>
        <v>21271</v>
      </c>
      <c r="BK44" s="139" t="e">
        <f>VLOOKUP(B44,#REF!,33,0)*1000</f>
        <v>#REF!</v>
      </c>
      <c r="BL44" s="81" t="e">
        <f t="shared" si="20"/>
        <v>#REF!</v>
      </c>
      <c r="BM44" s="75" t="e">
        <f t="shared" si="21"/>
        <v>#REF!</v>
      </c>
      <c r="BN44" s="80">
        <f t="shared" si="5"/>
        <v>0</v>
      </c>
      <c r="BO44" s="75">
        <f t="shared" si="6"/>
        <v>0</v>
      </c>
      <c r="BP44" s="77">
        <v>0</v>
      </c>
      <c r="BQ44" s="139" t="e">
        <f t="shared" si="7"/>
        <v>#REF!</v>
      </c>
      <c r="BR44" s="133" t="e">
        <f t="shared" si="22"/>
        <v>#REF!</v>
      </c>
      <c r="BS44" s="123" t="e">
        <f>VLOOKUP($B44,#REF!,22,0)</f>
        <v>#REF!</v>
      </c>
      <c r="BT44" s="123" t="e">
        <f>VLOOKUP($B44,#REF!,23,0)</f>
        <v>#REF!</v>
      </c>
      <c r="BU44" s="84" t="e">
        <f t="shared" si="23"/>
        <v>#REF!</v>
      </c>
      <c r="BV44" s="161" t="e">
        <f t="shared" si="24"/>
        <v>#REF!</v>
      </c>
      <c r="BW44" s="164" t="e">
        <f t="shared" si="8"/>
        <v>#REF!</v>
      </c>
      <c r="BX44" s="163" t="e">
        <f t="shared" si="9"/>
        <v>#REF!</v>
      </c>
      <c r="BY44" s="169" t="e">
        <f t="shared" si="10"/>
        <v>#REF!</v>
      </c>
      <c r="BZ44" s="170" t="e">
        <v>#REF!</v>
      </c>
      <c r="CA44" s="170" t="e">
        <v>#REF!</v>
      </c>
      <c r="CB44" s="124" t="e">
        <f t="shared" si="11"/>
        <v>#REF!</v>
      </c>
      <c r="CC44" s="166" t="e">
        <f t="shared" si="12"/>
        <v>#REF!</v>
      </c>
      <c r="CD44" s="1" t="e">
        <f t="shared" si="25"/>
        <v>#REF!</v>
      </c>
      <c r="CE44" s="176" t="e">
        <f t="shared" si="26"/>
        <v>#REF!</v>
      </c>
      <c r="CF44" s="181" t="e">
        <f t="shared" si="27"/>
        <v>#REF!</v>
      </c>
      <c r="CG44" s="181" t="e">
        <f t="shared" si="28"/>
        <v>#REF!</v>
      </c>
    </row>
    <row r="45" spans="1:85" ht="12.75" customHeight="1" x14ac:dyDescent="0.25">
      <c r="A45" s="94">
        <v>36</v>
      </c>
      <c r="B45" s="94">
        <v>173</v>
      </c>
      <c r="C45" s="57" t="s">
        <v>43</v>
      </c>
      <c r="D45" s="160">
        <v>25</v>
      </c>
      <c r="E45" s="160">
        <v>0</v>
      </c>
      <c r="F45" s="160">
        <v>0</v>
      </c>
      <c r="G45" s="6">
        <f t="shared" si="13"/>
        <v>25</v>
      </c>
      <c r="H45" s="6">
        <v>16</v>
      </c>
      <c r="I45" s="20"/>
      <c r="J45" s="160">
        <v>2</v>
      </c>
      <c r="K45" s="160"/>
      <c r="L45" s="160"/>
      <c r="M45" s="160"/>
      <c r="N45" s="160">
        <v>2</v>
      </c>
      <c r="O45" s="20">
        <v>2</v>
      </c>
      <c r="P45" s="20"/>
      <c r="Q45" s="20">
        <v>1</v>
      </c>
      <c r="R45" s="20"/>
      <c r="S45" s="20">
        <v>2</v>
      </c>
      <c r="T45" s="20"/>
      <c r="U45" s="20"/>
      <c r="V45" s="20">
        <v>1</v>
      </c>
      <c r="W45" s="20">
        <v>3</v>
      </c>
      <c r="X45" s="160">
        <v>3</v>
      </c>
      <c r="Y45" s="30" t="s">
        <v>50</v>
      </c>
      <c r="Z45" s="31" t="s">
        <v>50</v>
      </c>
      <c r="AA45" s="31" t="s">
        <v>50</v>
      </c>
      <c r="AB45" s="31" t="s">
        <v>50</v>
      </c>
      <c r="AC45" s="31" t="s">
        <v>50</v>
      </c>
      <c r="AD45" s="31" t="s">
        <v>50</v>
      </c>
      <c r="AE45" s="31" t="s">
        <v>50</v>
      </c>
      <c r="AF45" s="30" t="s">
        <v>50</v>
      </c>
      <c r="AG45" s="30" t="s">
        <v>50</v>
      </c>
      <c r="AH45" s="31" t="s">
        <v>50</v>
      </c>
      <c r="AI45" s="31" t="s">
        <v>50</v>
      </c>
      <c r="AJ45" s="30" t="s">
        <v>50</v>
      </c>
      <c r="AK45" s="160">
        <f t="shared" si="35"/>
        <v>16</v>
      </c>
      <c r="AL45" s="160" t="s">
        <v>50</v>
      </c>
      <c r="AM45" s="160" t="s">
        <v>50</v>
      </c>
      <c r="AN45" s="6">
        <f t="shared" si="14"/>
        <v>16</v>
      </c>
      <c r="AO45" s="34">
        <f t="shared" si="1"/>
        <v>0.64</v>
      </c>
      <c r="AP45" s="6">
        <f t="shared" si="29"/>
        <v>8</v>
      </c>
      <c r="AQ45" s="33"/>
      <c r="AR45" s="7">
        <f>AP45/H45</f>
        <v>0.5</v>
      </c>
      <c r="AS45" s="160"/>
      <c r="AT45" s="64">
        <f t="shared" si="15"/>
        <v>16</v>
      </c>
      <c r="AU45" s="64">
        <f t="shared" si="16"/>
        <v>8</v>
      </c>
      <c r="AV45" s="64">
        <f t="shared" si="2"/>
        <v>50</v>
      </c>
      <c r="AW45" s="64">
        <f t="shared" si="17"/>
        <v>0</v>
      </c>
      <c r="AX45" s="64">
        <f t="shared" si="18"/>
        <v>50</v>
      </c>
      <c r="AY45" s="64">
        <f t="shared" si="19"/>
        <v>0</v>
      </c>
      <c r="AZ45" s="68">
        <v>1067</v>
      </c>
      <c r="BA45" s="68">
        <v>1057</v>
      </c>
      <c r="BB45" s="68">
        <v>1041</v>
      </c>
      <c r="BC45" s="68">
        <v>1029</v>
      </c>
      <c r="BD45" s="68">
        <v>1010</v>
      </c>
      <c r="BE45" s="68">
        <v>988</v>
      </c>
      <c r="BF45" s="68">
        <v>961</v>
      </c>
      <c r="BG45" s="68">
        <v>952</v>
      </c>
      <c r="BH45" s="68">
        <v>951</v>
      </c>
      <c r="BI45" s="68">
        <f t="shared" si="3"/>
        <v>1006</v>
      </c>
      <c r="BJ45" s="64">
        <f t="shared" si="4"/>
        <v>1006</v>
      </c>
      <c r="BK45" s="139" t="e">
        <f>VLOOKUP(B45,#REF!,33,0)*1000</f>
        <v>#REF!</v>
      </c>
      <c r="BL45" s="81" t="e">
        <f t="shared" si="20"/>
        <v>#REF!</v>
      </c>
      <c r="BM45" s="75" t="e">
        <f t="shared" si="21"/>
        <v>#REF!</v>
      </c>
      <c r="BN45" s="80">
        <f t="shared" si="5"/>
        <v>0</v>
      </c>
      <c r="BO45" s="75">
        <f t="shared" si="6"/>
        <v>0</v>
      </c>
      <c r="BP45" s="77">
        <v>0</v>
      </c>
      <c r="BQ45" s="139" t="e">
        <f t="shared" si="7"/>
        <v>#REF!</v>
      </c>
      <c r="BR45" s="133" t="e">
        <f t="shared" si="22"/>
        <v>#REF!</v>
      </c>
      <c r="BS45" s="123" t="e">
        <f>VLOOKUP($B45,#REF!,22,0)</f>
        <v>#REF!</v>
      </c>
      <c r="BT45" s="123" t="e">
        <f>VLOOKUP($B45,#REF!,23,0)</f>
        <v>#REF!</v>
      </c>
      <c r="BU45" s="84" t="e">
        <f t="shared" si="23"/>
        <v>#REF!</v>
      </c>
      <c r="BV45" s="161" t="e">
        <f t="shared" si="24"/>
        <v>#REF!</v>
      </c>
      <c r="BW45" s="164" t="e">
        <f t="shared" si="8"/>
        <v>#REF!</v>
      </c>
      <c r="BX45" s="163" t="e">
        <f t="shared" si="9"/>
        <v>#REF!</v>
      </c>
      <c r="BY45" s="169" t="e">
        <f t="shared" si="10"/>
        <v>#REF!</v>
      </c>
      <c r="BZ45" s="170" t="e">
        <v>#REF!</v>
      </c>
      <c r="CA45" s="170" t="e">
        <v>#REF!</v>
      </c>
      <c r="CB45" s="124" t="e">
        <f t="shared" si="11"/>
        <v>#REF!</v>
      </c>
      <c r="CC45" s="166" t="e">
        <f t="shared" si="12"/>
        <v>#REF!</v>
      </c>
      <c r="CD45" s="1" t="e">
        <f t="shared" si="25"/>
        <v>#REF!</v>
      </c>
      <c r="CE45" s="176" t="e">
        <f t="shared" si="26"/>
        <v>#REF!</v>
      </c>
      <c r="CF45" s="181" t="e">
        <f t="shared" si="27"/>
        <v>#REF!</v>
      </c>
      <c r="CG45" s="181" t="e">
        <f t="shared" si="28"/>
        <v>#REF!</v>
      </c>
    </row>
    <row r="46" spans="1:85" ht="12.75" customHeight="1" x14ac:dyDescent="0.25">
      <c r="A46" s="94">
        <v>37</v>
      </c>
      <c r="B46" s="94">
        <v>354</v>
      </c>
      <c r="C46" s="57" t="s">
        <v>44</v>
      </c>
      <c r="D46" s="160">
        <v>25</v>
      </c>
      <c r="E46" s="160">
        <v>9</v>
      </c>
      <c r="F46" s="160">
        <v>5</v>
      </c>
      <c r="G46" s="6">
        <f t="shared" si="13"/>
        <v>39</v>
      </c>
      <c r="H46" s="6">
        <v>26</v>
      </c>
      <c r="I46" s="22">
        <v>0.5</v>
      </c>
      <c r="J46" s="160">
        <v>2</v>
      </c>
      <c r="K46" s="160"/>
      <c r="L46" s="160">
        <v>1</v>
      </c>
      <c r="M46" s="160">
        <v>1</v>
      </c>
      <c r="N46" s="160">
        <v>2</v>
      </c>
      <c r="O46" s="20"/>
      <c r="P46" s="20">
        <v>1</v>
      </c>
      <c r="Q46" s="20">
        <v>0.5</v>
      </c>
      <c r="R46" s="20">
        <v>0.5</v>
      </c>
      <c r="S46" s="20">
        <v>1</v>
      </c>
      <c r="T46" s="20">
        <v>1</v>
      </c>
      <c r="U46" s="20">
        <v>2</v>
      </c>
      <c r="V46" s="20">
        <v>1</v>
      </c>
      <c r="W46" s="20"/>
      <c r="X46" s="160"/>
      <c r="Y46" s="30" t="s">
        <v>50</v>
      </c>
      <c r="Z46" s="160"/>
      <c r="AA46" s="160"/>
      <c r="AB46" s="160"/>
      <c r="AC46" s="160"/>
      <c r="AD46" s="160"/>
      <c r="AE46" s="160">
        <v>3</v>
      </c>
      <c r="AF46" s="22">
        <v>1</v>
      </c>
      <c r="AG46" s="32" t="s">
        <v>61</v>
      </c>
      <c r="AH46" s="160"/>
      <c r="AI46" s="160"/>
      <c r="AJ46" s="8">
        <v>2</v>
      </c>
      <c r="AK46" s="160">
        <f t="shared" si="35"/>
        <v>13.5</v>
      </c>
      <c r="AL46" s="160">
        <f>SUM(Y46:AE46)</f>
        <v>3</v>
      </c>
      <c r="AM46" s="160">
        <f>SUM(AF46:AJ46)</f>
        <v>3</v>
      </c>
      <c r="AN46" s="6">
        <f t="shared" si="14"/>
        <v>19.5</v>
      </c>
      <c r="AO46" s="34">
        <f t="shared" si="1"/>
        <v>0.5</v>
      </c>
      <c r="AP46" s="6">
        <f t="shared" si="29"/>
        <v>15</v>
      </c>
      <c r="AQ46" s="33"/>
      <c r="AR46" s="130">
        <f>AP46/H46</f>
        <v>0.57692307692307687</v>
      </c>
      <c r="AS46" s="33"/>
      <c r="AT46" s="64">
        <f t="shared" si="15"/>
        <v>26</v>
      </c>
      <c r="AU46" s="64">
        <f t="shared" si="16"/>
        <v>15</v>
      </c>
      <c r="AV46" s="64">
        <f t="shared" si="2"/>
        <v>58</v>
      </c>
      <c r="AW46" s="64">
        <f t="shared" si="17"/>
        <v>0</v>
      </c>
      <c r="AX46" s="64">
        <f t="shared" si="18"/>
        <v>58</v>
      </c>
      <c r="AY46" s="64">
        <f t="shared" si="19"/>
        <v>0</v>
      </c>
      <c r="AZ46" s="68">
        <v>107611</v>
      </c>
      <c r="BA46" s="68">
        <v>107603</v>
      </c>
      <c r="BB46" s="68">
        <v>107557</v>
      </c>
      <c r="BC46" s="68">
        <v>107513</v>
      </c>
      <c r="BD46" s="68">
        <v>107489</v>
      </c>
      <c r="BE46" s="68">
        <v>107307</v>
      </c>
      <c r="BF46" s="68">
        <v>107095</v>
      </c>
      <c r="BG46" s="68">
        <v>106669</v>
      </c>
      <c r="BH46" s="68">
        <v>106565</v>
      </c>
      <c r="BI46" s="68">
        <f t="shared" si="3"/>
        <v>107268</v>
      </c>
      <c r="BJ46" s="64">
        <f t="shared" si="4"/>
        <v>107268</v>
      </c>
      <c r="BK46" s="139" t="e">
        <f>VLOOKUP(B46,#REF!,33,0)*1000</f>
        <v>#REF!</v>
      </c>
      <c r="BL46" s="81" t="e">
        <f t="shared" si="20"/>
        <v>#REF!</v>
      </c>
      <c r="BM46" s="75" t="e">
        <f t="shared" si="21"/>
        <v>#REF!</v>
      </c>
      <c r="BN46" s="80">
        <f t="shared" si="5"/>
        <v>0</v>
      </c>
      <c r="BO46" s="75">
        <f t="shared" si="6"/>
        <v>0</v>
      </c>
      <c r="BP46" s="77">
        <v>0</v>
      </c>
      <c r="BQ46" s="139" t="e">
        <f t="shared" si="7"/>
        <v>#REF!</v>
      </c>
      <c r="BR46" s="133" t="e">
        <f t="shared" si="22"/>
        <v>#REF!</v>
      </c>
      <c r="BS46" s="123" t="e">
        <f>VLOOKUP($B46,#REF!,22,0)</f>
        <v>#REF!</v>
      </c>
      <c r="BT46" s="123" t="e">
        <f>VLOOKUP($B46,#REF!,23,0)</f>
        <v>#REF!</v>
      </c>
      <c r="BU46" s="84" t="e">
        <f t="shared" si="23"/>
        <v>#REF!</v>
      </c>
      <c r="BV46" s="161" t="e">
        <f t="shared" si="24"/>
        <v>#REF!</v>
      </c>
      <c r="BW46" s="164" t="e">
        <f t="shared" si="8"/>
        <v>#REF!</v>
      </c>
      <c r="BX46" s="163" t="e">
        <f t="shared" si="9"/>
        <v>#REF!</v>
      </c>
      <c r="BY46" s="169" t="e">
        <f t="shared" si="10"/>
        <v>#REF!</v>
      </c>
      <c r="BZ46" s="170" t="e">
        <v>#REF!</v>
      </c>
      <c r="CA46" s="170" t="e">
        <v>#REF!</v>
      </c>
      <c r="CB46" s="124" t="e">
        <f t="shared" si="11"/>
        <v>#REF!</v>
      </c>
      <c r="CC46" s="166" t="e">
        <f t="shared" si="12"/>
        <v>#REF!</v>
      </c>
      <c r="CD46" s="1" t="e">
        <f t="shared" si="25"/>
        <v>#REF!</v>
      </c>
      <c r="CE46" s="176" t="e">
        <f t="shared" si="26"/>
        <v>#REF!</v>
      </c>
      <c r="CF46" s="181" t="e">
        <f t="shared" si="27"/>
        <v>#REF!</v>
      </c>
      <c r="CG46" s="181" t="e">
        <f t="shared" si="28"/>
        <v>#REF!</v>
      </c>
    </row>
    <row r="47" spans="1:85" ht="12.75" customHeight="1" x14ac:dyDescent="0.25">
      <c r="A47" s="142">
        <v>38</v>
      </c>
      <c r="B47" s="142">
        <v>151</v>
      </c>
      <c r="C47" s="143" t="s">
        <v>45</v>
      </c>
      <c r="D47" s="160">
        <v>23</v>
      </c>
      <c r="E47" s="160">
        <v>0</v>
      </c>
      <c r="F47" s="160">
        <v>0</v>
      </c>
      <c r="G47" s="6">
        <f t="shared" si="13"/>
        <v>23</v>
      </c>
      <c r="H47" s="6">
        <v>15</v>
      </c>
      <c r="I47" s="20"/>
      <c r="J47" s="160"/>
      <c r="K47" s="160"/>
      <c r="L47" s="160"/>
      <c r="M47" s="160"/>
      <c r="N47" s="30" t="s">
        <v>50</v>
      </c>
      <c r="O47" s="160"/>
      <c r="P47" s="160"/>
      <c r="Q47" s="160"/>
      <c r="R47" s="160"/>
      <c r="S47" s="160"/>
      <c r="T47" s="160">
        <v>1</v>
      </c>
      <c r="U47" s="160">
        <v>2</v>
      </c>
      <c r="V47" s="160">
        <v>1</v>
      </c>
      <c r="W47" s="160">
        <v>3</v>
      </c>
      <c r="X47" s="160">
        <v>3</v>
      </c>
      <c r="Y47" s="30" t="s">
        <v>50</v>
      </c>
      <c r="Z47" s="31" t="s">
        <v>50</v>
      </c>
      <c r="AA47" s="31" t="s">
        <v>50</v>
      </c>
      <c r="AB47" s="31" t="s">
        <v>50</v>
      </c>
      <c r="AC47" s="31" t="s">
        <v>50</v>
      </c>
      <c r="AD47" s="31" t="s">
        <v>50</v>
      </c>
      <c r="AE47" s="31" t="s">
        <v>50</v>
      </c>
      <c r="AF47" s="30" t="s">
        <v>50</v>
      </c>
      <c r="AG47" s="30" t="s">
        <v>50</v>
      </c>
      <c r="AH47" s="31" t="s">
        <v>50</v>
      </c>
      <c r="AI47" s="31" t="s">
        <v>50</v>
      </c>
      <c r="AJ47" s="30" t="s">
        <v>50</v>
      </c>
      <c r="AK47" s="160">
        <f t="shared" si="35"/>
        <v>10</v>
      </c>
      <c r="AL47" s="160" t="s">
        <v>50</v>
      </c>
      <c r="AM47" s="160" t="s">
        <v>50</v>
      </c>
      <c r="AN47" s="6">
        <f t="shared" si="14"/>
        <v>10</v>
      </c>
      <c r="AO47" s="34">
        <f t="shared" si="1"/>
        <v>0.43478260869565216</v>
      </c>
      <c r="AP47" s="6">
        <f t="shared" si="29"/>
        <v>5</v>
      </c>
      <c r="AQ47" s="130">
        <f>AP47/H47</f>
        <v>0.33333333333333331</v>
      </c>
      <c r="AR47" s="1"/>
      <c r="AS47" s="160"/>
      <c r="AT47" s="144">
        <f t="shared" si="15"/>
        <v>15</v>
      </c>
      <c r="AU47" s="144">
        <f t="shared" si="16"/>
        <v>5</v>
      </c>
      <c r="AV47" s="144">
        <f t="shared" si="2"/>
        <v>33</v>
      </c>
      <c r="AW47" s="144">
        <f t="shared" si="17"/>
        <v>33</v>
      </c>
      <c r="AX47" s="144">
        <f t="shared" si="18"/>
        <v>0</v>
      </c>
      <c r="AY47" s="144">
        <f t="shared" si="19"/>
        <v>0</v>
      </c>
      <c r="AZ47" s="144">
        <v>4962</v>
      </c>
      <c r="BA47" s="144">
        <v>4967</v>
      </c>
      <c r="BB47" s="144">
        <v>4976</v>
      </c>
      <c r="BC47" s="144">
        <v>4971</v>
      </c>
      <c r="BD47" s="144">
        <v>4998</v>
      </c>
      <c r="BE47" s="144">
        <v>5023</v>
      </c>
      <c r="BF47" s="144">
        <v>5031</v>
      </c>
      <c r="BG47" s="144">
        <v>5046</v>
      </c>
      <c r="BH47" s="144">
        <v>5042</v>
      </c>
      <c r="BI47" s="144">
        <f t="shared" si="3"/>
        <v>5002</v>
      </c>
      <c r="BJ47" s="144">
        <f t="shared" si="4"/>
        <v>0</v>
      </c>
      <c r="BK47" s="146" t="e">
        <f>VLOOKUP(B47,#REF!,33,0)*1000</f>
        <v>#REF!</v>
      </c>
      <c r="BL47" s="147" t="e">
        <f t="shared" si="20"/>
        <v>#REF!</v>
      </c>
      <c r="BM47" s="148" t="e">
        <f t="shared" si="21"/>
        <v>#REF!</v>
      </c>
      <c r="BN47" s="148">
        <f t="shared" si="5"/>
        <v>0</v>
      </c>
      <c r="BO47" s="148">
        <f t="shared" si="6"/>
        <v>0</v>
      </c>
      <c r="BP47" s="149">
        <v>0</v>
      </c>
      <c r="BQ47" s="146" t="e">
        <f t="shared" si="7"/>
        <v>#REF!</v>
      </c>
      <c r="BR47" s="150" t="e">
        <f t="shared" si="22"/>
        <v>#REF!</v>
      </c>
      <c r="BS47" s="151" t="e">
        <f>VLOOKUP($B47,#REF!,22,0)</f>
        <v>#REF!</v>
      </c>
      <c r="BT47" s="151" t="e">
        <f>VLOOKUP($B47,#REF!,23,0)</f>
        <v>#REF!</v>
      </c>
      <c r="BU47" s="152" t="e">
        <f t="shared" si="23"/>
        <v>#REF!</v>
      </c>
      <c r="BV47" s="153" t="e">
        <f t="shared" si="24"/>
        <v>#REF!</v>
      </c>
      <c r="BW47" s="167" t="e">
        <f t="shared" si="8"/>
        <v>#REF!</v>
      </c>
      <c r="BX47" s="154" t="e">
        <f t="shared" si="9"/>
        <v>#REF!</v>
      </c>
      <c r="BY47" s="150" t="e">
        <f t="shared" si="10"/>
        <v>#REF!</v>
      </c>
      <c r="BZ47" s="171" t="e">
        <v>#REF!</v>
      </c>
      <c r="CA47" s="171" t="e">
        <v>#REF!</v>
      </c>
      <c r="CB47" s="150" t="e">
        <f t="shared" si="11"/>
        <v>#REF!</v>
      </c>
      <c r="CC47" s="150" t="e">
        <f t="shared" si="12"/>
        <v>#REF!</v>
      </c>
      <c r="CD47" s="155" t="e">
        <f t="shared" si="25"/>
        <v>#REF!</v>
      </c>
      <c r="CE47" s="178" t="e">
        <f t="shared" si="26"/>
        <v>#REF!</v>
      </c>
      <c r="CF47" s="182" t="e">
        <f t="shared" si="27"/>
        <v>#REF!</v>
      </c>
      <c r="CG47" s="182" t="e">
        <f t="shared" si="28"/>
        <v>#REF!</v>
      </c>
    </row>
    <row r="48" spans="1:85" ht="12.75" customHeight="1" x14ac:dyDescent="0.25">
      <c r="A48" s="94">
        <v>39</v>
      </c>
      <c r="B48" s="94">
        <v>133</v>
      </c>
      <c r="C48" s="57" t="s">
        <v>38</v>
      </c>
      <c r="D48" s="160">
        <v>0</v>
      </c>
      <c r="E48" s="160">
        <v>10</v>
      </c>
      <c r="F48" s="160">
        <v>0</v>
      </c>
      <c r="G48" s="6">
        <f t="shared" si="13"/>
        <v>10</v>
      </c>
      <c r="H48" s="6">
        <v>7</v>
      </c>
      <c r="I48" s="29" t="s">
        <v>50</v>
      </c>
      <c r="J48" s="31" t="s">
        <v>50</v>
      </c>
      <c r="K48" s="31" t="s">
        <v>50</v>
      </c>
      <c r="L48" s="31" t="s">
        <v>50</v>
      </c>
      <c r="M48" s="31" t="s">
        <v>50</v>
      </c>
      <c r="N48" s="30" t="s">
        <v>50</v>
      </c>
      <c r="O48" s="31" t="s">
        <v>50</v>
      </c>
      <c r="P48" s="31" t="s">
        <v>50</v>
      </c>
      <c r="Q48" s="31" t="s">
        <v>50</v>
      </c>
      <c r="R48" s="31" t="s">
        <v>50</v>
      </c>
      <c r="S48" s="31" t="s">
        <v>50</v>
      </c>
      <c r="T48" s="31" t="s">
        <v>50</v>
      </c>
      <c r="U48" s="31" t="s">
        <v>50</v>
      </c>
      <c r="V48" s="31" t="s">
        <v>50</v>
      </c>
      <c r="W48" s="31" t="s">
        <v>50</v>
      </c>
      <c r="X48" s="31" t="s">
        <v>50</v>
      </c>
      <c r="Y48" s="8">
        <v>1</v>
      </c>
      <c r="Z48" s="160">
        <v>0.5</v>
      </c>
      <c r="AA48" s="160">
        <v>0.5</v>
      </c>
      <c r="AB48" s="160">
        <v>0.5</v>
      </c>
      <c r="AC48" s="160">
        <v>1</v>
      </c>
      <c r="AD48" s="160">
        <v>1</v>
      </c>
      <c r="AE48" s="160">
        <v>1</v>
      </c>
      <c r="AF48" s="30" t="s">
        <v>50</v>
      </c>
      <c r="AG48" s="30" t="s">
        <v>50</v>
      </c>
      <c r="AH48" s="31" t="s">
        <v>50</v>
      </c>
      <c r="AI48" s="31" t="s">
        <v>50</v>
      </c>
      <c r="AJ48" s="30" t="s">
        <v>50</v>
      </c>
      <c r="AK48" s="160" t="s">
        <v>50</v>
      </c>
      <c r="AL48" s="160">
        <f>SUM(Y48:AE48)</f>
        <v>5.5</v>
      </c>
      <c r="AM48" s="160" t="s">
        <v>50</v>
      </c>
      <c r="AN48" s="6">
        <f t="shared" si="14"/>
        <v>5.5</v>
      </c>
      <c r="AO48" s="34">
        <f t="shared" si="1"/>
        <v>0.55000000000000004</v>
      </c>
      <c r="AP48" s="6">
        <f t="shared" si="29"/>
        <v>7</v>
      </c>
      <c r="AQ48" s="33"/>
      <c r="AR48" s="7"/>
      <c r="AS48" s="7">
        <f>AP48/H48</f>
        <v>1</v>
      </c>
      <c r="AT48" s="64">
        <f t="shared" si="15"/>
        <v>7</v>
      </c>
      <c r="AU48" s="64">
        <f t="shared" si="16"/>
        <v>7</v>
      </c>
      <c r="AV48" s="64">
        <f t="shared" si="2"/>
        <v>100</v>
      </c>
      <c r="AW48" s="64">
        <f t="shared" si="17"/>
        <v>0</v>
      </c>
      <c r="AX48" s="64">
        <f t="shared" si="18"/>
        <v>0</v>
      </c>
      <c r="AY48" s="64">
        <f t="shared" si="19"/>
        <v>100</v>
      </c>
      <c r="AZ48" s="68">
        <v>21264</v>
      </c>
      <c r="BA48" s="68">
        <v>21202</v>
      </c>
      <c r="BB48" s="68">
        <v>21186</v>
      </c>
      <c r="BC48" s="68">
        <v>21154</v>
      </c>
      <c r="BD48" s="68">
        <v>21070</v>
      </c>
      <c r="BE48" s="68">
        <v>21053</v>
      </c>
      <c r="BF48" s="68">
        <v>20969</v>
      </c>
      <c r="BG48" s="68">
        <v>20937</v>
      </c>
      <c r="BH48" s="68">
        <v>20910</v>
      </c>
      <c r="BI48" s="68">
        <f t="shared" si="3"/>
        <v>21083</v>
      </c>
      <c r="BJ48" s="64">
        <f t="shared" si="4"/>
        <v>21083</v>
      </c>
      <c r="BK48" s="139" t="e">
        <f>VLOOKUP(B48,#REF!,33,0)*1000</f>
        <v>#REF!</v>
      </c>
      <c r="BL48" s="81" t="e">
        <f t="shared" si="20"/>
        <v>#REF!</v>
      </c>
      <c r="BM48" s="75" t="e">
        <f t="shared" si="21"/>
        <v>#REF!</v>
      </c>
      <c r="BN48" s="80">
        <f t="shared" si="5"/>
        <v>0</v>
      </c>
      <c r="BO48" s="75">
        <f t="shared" si="6"/>
        <v>0</v>
      </c>
      <c r="BP48" s="77">
        <v>0</v>
      </c>
      <c r="BQ48" s="139" t="e">
        <f t="shared" si="7"/>
        <v>#REF!</v>
      </c>
      <c r="BR48" s="133" t="e">
        <f t="shared" si="22"/>
        <v>#REF!</v>
      </c>
      <c r="BS48" s="123" t="e">
        <f>VLOOKUP($B48,#REF!,22,0)</f>
        <v>#REF!</v>
      </c>
      <c r="BT48" s="123" t="e">
        <f>VLOOKUP($B48,#REF!,23,0)</f>
        <v>#REF!</v>
      </c>
      <c r="BU48" s="84" t="e">
        <f t="shared" si="23"/>
        <v>#REF!</v>
      </c>
      <c r="BV48" s="161" t="e">
        <f t="shared" si="24"/>
        <v>#REF!</v>
      </c>
      <c r="BW48" s="164" t="e">
        <f t="shared" si="8"/>
        <v>#REF!</v>
      </c>
      <c r="BX48" s="163" t="e">
        <f t="shared" si="9"/>
        <v>#REF!</v>
      </c>
      <c r="BY48" s="169" t="e">
        <f t="shared" si="10"/>
        <v>#REF!</v>
      </c>
      <c r="BZ48" s="170" t="e">
        <v>#REF!</v>
      </c>
      <c r="CA48" s="170" t="e">
        <v>#REF!</v>
      </c>
      <c r="CB48" s="124" t="e">
        <f t="shared" si="11"/>
        <v>#REF!</v>
      </c>
      <c r="CC48" s="166" t="e">
        <f t="shared" si="12"/>
        <v>#REF!</v>
      </c>
      <c r="CD48" s="1" t="e">
        <f t="shared" si="25"/>
        <v>#REF!</v>
      </c>
      <c r="CE48" s="176" t="e">
        <f t="shared" si="26"/>
        <v>#REF!</v>
      </c>
      <c r="CF48" s="181" t="e">
        <f t="shared" si="27"/>
        <v>#REF!</v>
      </c>
      <c r="CG48" s="181" t="e">
        <f t="shared" si="28"/>
        <v>#REF!</v>
      </c>
    </row>
    <row r="49" spans="1:85" ht="12.75" customHeight="1" x14ac:dyDescent="0.25">
      <c r="A49" s="94">
        <v>40</v>
      </c>
      <c r="B49" s="94">
        <v>135</v>
      </c>
      <c r="C49" s="57" t="s">
        <v>39</v>
      </c>
      <c r="D49" s="160">
        <v>0</v>
      </c>
      <c r="E49" s="160">
        <v>10</v>
      </c>
      <c r="F49" s="160">
        <v>0</v>
      </c>
      <c r="G49" s="6">
        <f t="shared" si="13"/>
        <v>10</v>
      </c>
      <c r="H49" s="6">
        <v>7</v>
      </c>
      <c r="I49" s="29" t="s">
        <v>50</v>
      </c>
      <c r="J49" s="31" t="s">
        <v>50</v>
      </c>
      <c r="K49" s="31" t="s">
        <v>50</v>
      </c>
      <c r="L49" s="31" t="s">
        <v>50</v>
      </c>
      <c r="M49" s="31" t="s">
        <v>50</v>
      </c>
      <c r="N49" s="30" t="s">
        <v>50</v>
      </c>
      <c r="O49" s="31" t="s">
        <v>50</v>
      </c>
      <c r="P49" s="31" t="s">
        <v>50</v>
      </c>
      <c r="Q49" s="31" t="s">
        <v>50</v>
      </c>
      <c r="R49" s="31" t="s">
        <v>50</v>
      </c>
      <c r="S49" s="31" t="s">
        <v>50</v>
      </c>
      <c r="T49" s="31" t="s">
        <v>50</v>
      </c>
      <c r="U49" s="31" t="s">
        <v>50</v>
      </c>
      <c r="V49" s="31" t="s">
        <v>50</v>
      </c>
      <c r="W49" s="31" t="s">
        <v>50</v>
      </c>
      <c r="X49" s="31" t="s">
        <v>50</v>
      </c>
      <c r="Y49" s="8">
        <v>1</v>
      </c>
      <c r="Z49" s="160">
        <v>0.5</v>
      </c>
      <c r="AA49" s="160">
        <v>0.5</v>
      </c>
      <c r="AB49" s="160">
        <v>0.5</v>
      </c>
      <c r="AC49" s="160">
        <v>1</v>
      </c>
      <c r="AD49" s="160">
        <v>0.5</v>
      </c>
      <c r="AE49" s="160">
        <v>1</v>
      </c>
      <c r="AF49" s="30" t="s">
        <v>50</v>
      </c>
      <c r="AG49" s="30" t="s">
        <v>50</v>
      </c>
      <c r="AH49" s="31" t="s">
        <v>50</v>
      </c>
      <c r="AI49" s="31" t="s">
        <v>50</v>
      </c>
      <c r="AJ49" s="30" t="s">
        <v>50</v>
      </c>
      <c r="AK49" s="160" t="s">
        <v>50</v>
      </c>
      <c r="AL49" s="160">
        <f>SUM(Y49:AE49)</f>
        <v>5</v>
      </c>
      <c r="AM49" s="160" t="s">
        <v>50</v>
      </c>
      <c r="AN49" s="6">
        <f t="shared" si="14"/>
        <v>5</v>
      </c>
      <c r="AO49" s="34">
        <f t="shared" si="1"/>
        <v>0.5</v>
      </c>
      <c r="AP49" s="6">
        <f t="shared" si="29"/>
        <v>7</v>
      </c>
      <c r="AQ49" s="33"/>
      <c r="AR49" s="7"/>
      <c r="AS49" s="7">
        <f>AP49/H49</f>
        <v>1</v>
      </c>
      <c r="AT49" s="64">
        <f t="shared" si="15"/>
        <v>7</v>
      </c>
      <c r="AU49" s="64">
        <f t="shared" si="16"/>
        <v>7</v>
      </c>
      <c r="AV49" s="64">
        <f t="shared" si="2"/>
        <v>100</v>
      </c>
      <c r="AW49" s="64">
        <f t="shared" si="17"/>
        <v>0</v>
      </c>
      <c r="AX49" s="64">
        <f t="shared" si="18"/>
        <v>0</v>
      </c>
      <c r="AY49" s="64">
        <f t="shared" si="19"/>
        <v>100</v>
      </c>
      <c r="AZ49" s="68">
        <v>60376</v>
      </c>
      <c r="BA49" s="68">
        <v>60295</v>
      </c>
      <c r="BB49" s="68">
        <v>60264</v>
      </c>
      <c r="BC49" s="68">
        <v>60165</v>
      </c>
      <c r="BD49" s="68">
        <v>60081</v>
      </c>
      <c r="BE49" s="68">
        <v>59967</v>
      </c>
      <c r="BF49" s="68">
        <v>59823</v>
      </c>
      <c r="BG49" s="68">
        <v>59701</v>
      </c>
      <c r="BH49" s="68">
        <v>59658</v>
      </c>
      <c r="BI49" s="68">
        <f t="shared" si="3"/>
        <v>60037</v>
      </c>
      <c r="BJ49" s="64">
        <f t="shared" si="4"/>
        <v>60037</v>
      </c>
      <c r="BK49" s="139" t="e">
        <f>VLOOKUP(B49,#REF!,33,0)*1000</f>
        <v>#REF!</v>
      </c>
      <c r="BL49" s="81" t="e">
        <f t="shared" si="20"/>
        <v>#REF!</v>
      </c>
      <c r="BM49" s="75" t="e">
        <f t="shared" si="21"/>
        <v>#REF!</v>
      </c>
      <c r="BN49" s="80">
        <f t="shared" si="5"/>
        <v>0</v>
      </c>
      <c r="BO49" s="75">
        <f t="shared" si="6"/>
        <v>0</v>
      </c>
      <c r="BP49" s="77">
        <v>0</v>
      </c>
      <c r="BQ49" s="139" t="e">
        <f t="shared" si="7"/>
        <v>#REF!</v>
      </c>
      <c r="BR49" s="133" t="e">
        <f t="shared" si="22"/>
        <v>#REF!</v>
      </c>
      <c r="BS49" s="123" t="e">
        <f>VLOOKUP($B49,#REF!,22,0)</f>
        <v>#REF!</v>
      </c>
      <c r="BT49" s="123" t="e">
        <f>VLOOKUP($B49,#REF!,23,0)</f>
        <v>#REF!</v>
      </c>
      <c r="BU49" s="84" t="e">
        <f t="shared" si="23"/>
        <v>#REF!</v>
      </c>
      <c r="BV49" s="161" t="e">
        <f t="shared" si="24"/>
        <v>#REF!</v>
      </c>
      <c r="BW49" s="164" t="e">
        <f t="shared" si="8"/>
        <v>#REF!</v>
      </c>
      <c r="BX49" s="163" t="e">
        <f t="shared" si="9"/>
        <v>#REF!</v>
      </c>
      <c r="BY49" s="169" t="e">
        <f t="shared" si="10"/>
        <v>#REF!</v>
      </c>
      <c r="BZ49" s="170" t="e">
        <v>#REF!</v>
      </c>
      <c r="CA49" s="170" t="e">
        <v>#REF!</v>
      </c>
      <c r="CB49" s="124" t="e">
        <f t="shared" si="11"/>
        <v>#REF!</v>
      </c>
      <c r="CC49" s="166" t="e">
        <f t="shared" si="12"/>
        <v>#REF!</v>
      </c>
      <c r="CD49" s="1" t="e">
        <f t="shared" si="25"/>
        <v>#REF!</v>
      </c>
      <c r="CE49" s="176" t="e">
        <f t="shared" si="26"/>
        <v>#REF!</v>
      </c>
      <c r="CF49" s="181" t="e">
        <f t="shared" si="27"/>
        <v>#REF!</v>
      </c>
      <c r="CG49" s="181" t="e">
        <f t="shared" si="28"/>
        <v>#REF!</v>
      </c>
    </row>
    <row r="50" spans="1:85" ht="12.75" customHeight="1" x14ac:dyDescent="0.25">
      <c r="A50" s="94">
        <v>41</v>
      </c>
      <c r="B50" s="94">
        <v>52</v>
      </c>
      <c r="C50" s="57" t="s">
        <v>40</v>
      </c>
      <c r="D50" s="160">
        <v>0</v>
      </c>
      <c r="E50" s="160">
        <v>0</v>
      </c>
      <c r="F50" s="160">
        <v>6</v>
      </c>
      <c r="G50" s="29">
        <v>4</v>
      </c>
      <c r="H50" s="29">
        <v>3</v>
      </c>
      <c r="I50" s="29" t="s">
        <v>50</v>
      </c>
      <c r="J50" s="31" t="s">
        <v>50</v>
      </c>
      <c r="K50" s="31" t="s">
        <v>50</v>
      </c>
      <c r="L50" s="31" t="s">
        <v>50</v>
      </c>
      <c r="M50" s="31" t="s">
        <v>50</v>
      </c>
      <c r="N50" s="30" t="s">
        <v>50</v>
      </c>
      <c r="O50" s="31" t="s">
        <v>50</v>
      </c>
      <c r="P50" s="31" t="s">
        <v>50</v>
      </c>
      <c r="Q50" s="31" t="s">
        <v>50</v>
      </c>
      <c r="R50" s="31" t="s">
        <v>50</v>
      </c>
      <c r="S50" s="31" t="s">
        <v>50</v>
      </c>
      <c r="T50" s="31" t="s">
        <v>50</v>
      </c>
      <c r="U50" s="31" t="s">
        <v>50</v>
      </c>
      <c r="V50" s="31" t="s">
        <v>50</v>
      </c>
      <c r="W50" s="31" t="s">
        <v>50</v>
      </c>
      <c r="X50" s="31" t="s">
        <v>50</v>
      </c>
      <c r="Y50" s="30" t="s">
        <v>50</v>
      </c>
      <c r="Z50" s="31" t="s">
        <v>50</v>
      </c>
      <c r="AA50" s="31" t="s">
        <v>50</v>
      </c>
      <c r="AB50" s="31" t="s">
        <v>50</v>
      </c>
      <c r="AC50" s="31" t="s">
        <v>50</v>
      </c>
      <c r="AD50" s="31" t="s">
        <v>50</v>
      </c>
      <c r="AE50" s="31" t="s">
        <v>50</v>
      </c>
      <c r="AF50" s="8">
        <v>1</v>
      </c>
      <c r="AG50" s="8"/>
      <c r="AH50" s="30" t="s">
        <v>50</v>
      </c>
      <c r="AI50" s="30" t="s">
        <v>50</v>
      </c>
      <c r="AJ50" s="8">
        <v>2</v>
      </c>
      <c r="AK50" s="160" t="s">
        <v>50</v>
      </c>
      <c r="AL50" s="160" t="s">
        <v>50</v>
      </c>
      <c r="AM50" s="160">
        <f>SUM(AF50:AJ50)</f>
        <v>3</v>
      </c>
      <c r="AN50" s="6">
        <f t="shared" si="14"/>
        <v>3</v>
      </c>
      <c r="AO50" s="34">
        <f t="shared" si="1"/>
        <v>0.75</v>
      </c>
      <c r="AP50" s="6">
        <f t="shared" si="29"/>
        <v>2</v>
      </c>
      <c r="AQ50" s="33"/>
      <c r="AR50" s="33"/>
      <c r="AS50" s="7">
        <f>AP50/H50</f>
        <v>0.66666666666666663</v>
      </c>
      <c r="AT50" s="64">
        <f t="shared" si="15"/>
        <v>3</v>
      </c>
      <c r="AU50" s="64">
        <f t="shared" si="16"/>
        <v>2</v>
      </c>
      <c r="AV50" s="64">
        <f t="shared" si="2"/>
        <v>67</v>
      </c>
      <c r="AW50" s="64">
        <f t="shared" si="17"/>
        <v>0</v>
      </c>
      <c r="AX50" s="64">
        <f t="shared" si="18"/>
        <v>0</v>
      </c>
      <c r="AY50" s="64">
        <f t="shared" si="19"/>
        <v>67</v>
      </c>
      <c r="AZ50" s="68">
        <v>61244</v>
      </c>
      <c r="BA50" s="68">
        <v>61312</v>
      </c>
      <c r="BB50" s="68">
        <v>61351</v>
      </c>
      <c r="BC50" s="68">
        <v>61346</v>
      </c>
      <c r="BD50" s="68">
        <v>61338</v>
      </c>
      <c r="BE50" s="68">
        <v>61196</v>
      </c>
      <c r="BF50" s="68">
        <v>61142</v>
      </c>
      <c r="BG50" s="68">
        <v>60134</v>
      </c>
      <c r="BH50" s="68">
        <v>60099</v>
      </c>
      <c r="BI50" s="68">
        <f t="shared" si="3"/>
        <v>61018</v>
      </c>
      <c r="BJ50" s="64">
        <f t="shared" si="4"/>
        <v>61018</v>
      </c>
      <c r="BK50" s="139" t="e">
        <f>VLOOKUP(B50,#REF!,33,0)*1000</f>
        <v>#REF!</v>
      </c>
      <c r="BL50" s="81" t="e">
        <f t="shared" si="20"/>
        <v>#REF!</v>
      </c>
      <c r="BM50" s="75" t="e">
        <f t="shared" si="21"/>
        <v>#REF!</v>
      </c>
      <c r="BN50" s="80">
        <f t="shared" si="5"/>
        <v>0</v>
      </c>
      <c r="BO50" s="75">
        <f t="shared" si="6"/>
        <v>0</v>
      </c>
      <c r="BP50" s="77">
        <v>0</v>
      </c>
      <c r="BQ50" s="139" t="e">
        <f t="shared" si="7"/>
        <v>#REF!</v>
      </c>
      <c r="BR50" s="133" t="e">
        <f t="shared" si="22"/>
        <v>#REF!</v>
      </c>
      <c r="BS50" s="123" t="e">
        <f>VLOOKUP($B50,#REF!,22,0)</f>
        <v>#REF!</v>
      </c>
      <c r="BT50" s="123" t="e">
        <f>VLOOKUP($B50,#REF!,23,0)</f>
        <v>#REF!</v>
      </c>
      <c r="BU50" s="84" t="e">
        <f t="shared" si="23"/>
        <v>#REF!</v>
      </c>
      <c r="BV50" s="161" t="e">
        <f t="shared" si="24"/>
        <v>#REF!</v>
      </c>
      <c r="BW50" s="164" t="e">
        <f t="shared" si="8"/>
        <v>#REF!</v>
      </c>
      <c r="BX50" s="163" t="e">
        <f t="shared" si="9"/>
        <v>#REF!</v>
      </c>
      <c r="BY50" s="169" t="e">
        <f t="shared" si="10"/>
        <v>#REF!</v>
      </c>
      <c r="BZ50" s="170" t="e">
        <v>#REF!</v>
      </c>
      <c r="CA50" s="170" t="e">
        <v>#REF!</v>
      </c>
      <c r="CB50" s="124" t="e">
        <f t="shared" si="11"/>
        <v>#REF!</v>
      </c>
      <c r="CC50" s="166" t="e">
        <f t="shared" si="12"/>
        <v>#REF!</v>
      </c>
      <c r="CD50" s="1" t="e">
        <f t="shared" si="25"/>
        <v>#REF!</v>
      </c>
      <c r="CE50" s="176" t="e">
        <f t="shared" si="26"/>
        <v>#REF!</v>
      </c>
      <c r="CF50" s="181" t="e">
        <f t="shared" si="27"/>
        <v>#REF!</v>
      </c>
      <c r="CG50" s="181" t="e">
        <f t="shared" si="28"/>
        <v>#REF!</v>
      </c>
    </row>
    <row r="51" spans="1:85" ht="12.75" customHeight="1" x14ac:dyDescent="0.25">
      <c r="A51" s="94">
        <v>42</v>
      </c>
      <c r="B51" s="94">
        <v>142</v>
      </c>
      <c r="C51" s="57" t="s">
        <v>42</v>
      </c>
      <c r="D51" s="160">
        <v>0</v>
      </c>
      <c r="E51" s="160">
        <v>0</v>
      </c>
      <c r="F51" s="160">
        <v>6</v>
      </c>
      <c r="G51" s="29">
        <v>4</v>
      </c>
      <c r="H51" s="29">
        <v>3</v>
      </c>
      <c r="I51" s="29" t="s">
        <v>50</v>
      </c>
      <c r="J51" s="31" t="s">
        <v>50</v>
      </c>
      <c r="K51" s="31" t="s">
        <v>50</v>
      </c>
      <c r="L51" s="31" t="s">
        <v>50</v>
      </c>
      <c r="M51" s="31" t="s">
        <v>50</v>
      </c>
      <c r="N51" s="30" t="s">
        <v>50</v>
      </c>
      <c r="O51" s="31" t="s">
        <v>50</v>
      </c>
      <c r="P51" s="31" t="s">
        <v>50</v>
      </c>
      <c r="Q51" s="31" t="s">
        <v>50</v>
      </c>
      <c r="R51" s="31" t="s">
        <v>50</v>
      </c>
      <c r="S51" s="31" t="s">
        <v>50</v>
      </c>
      <c r="T51" s="31" t="s">
        <v>50</v>
      </c>
      <c r="U51" s="31" t="s">
        <v>50</v>
      </c>
      <c r="V51" s="31" t="s">
        <v>50</v>
      </c>
      <c r="W51" s="31" t="s">
        <v>50</v>
      </c>
      <c r="X51" s="31" t="s">
        <v>50</v>
      </c>
      <c r="Y51" s="30" t="s">
        <v>50</v>
      </c>
      <c r="Z51" s="31" t="s">
        <v>50</v>
      </c>
      <c r="AA51" s="31" t="s">
        <v>50</v>
      </c>
      <c r="AB51" s="31" t="s">
        <v>50</v>
      </c>
      <c r="AC51" s="31" t="s">
        <v>50</v>
      </c>
      <c r="AD51" s="31" t="s">
        <v>50</v>
      </c>
      <c r="AE51" s="31" t="s">
        <v>50</v>
      </c>
      <c r="AF51" s="8">
        <v>1</v>
      </c>
      <c r="AG51" s="8">
        <v>0.5</v>
      </c>
      <c r="AH51" s="31" t="s">
        <v>50</v>
      </c>
      <c r="AI51" s="31" t="s">
        <v>50</v>
      </c>
      <c r="AJ51" s="8">
        <v>2</v>
      </c>
      <c r="AK51" s="160" t="s">
        <v>50</v>
      </c>
      <c r="AL51" s="160" t="s">
        <v>50</v>
      </c>
      <c r="AM51" s="160">
        <f>SUM(AF51:AJ51)</f>
        <v>3.5</v>
      </c>
      <c r="AN51" s="6">
        <f t="shared" si="14"/>
        <v>3.5</v>
      </c>
      <c r="AO51" s="34">
        <f t="shared" si="1"/>
        <v>0.875</v>
      </c>
      <c r="AP51" s="6">
        <f t="shared" si="29"/>
        <v>3</v>
      </c>
      <c r="AQ51" s="33"/>
      <c r="AR51" s="33"/>
      <c r="AS51" s="7">
        <f>AP51/H51</f>
        <v>1</v>
      </c>
      <c r="AT51" s="64">
        <f t="shared" si="15"/>
        <v>3</v>
      </c>
      <c r="AU51" s="64">
        <f t="shared" si="16"/>
        <v>3</v>
      </c>
      <c r="AV51" s="64">
        <f t="shared" si="2"/>
        <v>100</v>
      </c>
      <c r="AW51" s="64">
        <f t="shared" si="17"/>
        <v>0</v>
      </c>
      <c r="AX51" s="64">
        <f t="shared" si="18"/>
        <v>0</v>
      </c>
      <c r="AY51" s="64">
        <f t="shared" si="19"/>
        <v>100</v>
      </c>
      <c r="AZ51" s="68">
        <v>93079</v>
      </c>
      <c r="BA51" s="68">
        <v>93102</v>
      </c>
      <c r="BB51" s="68">
        <v>93105</v>
      </c>
      <c r="BC51" s="68">
        <v>93170</v>
      </c>
      <c r="BD51" s="68">
        <v>93115</v>
      </c>
      <c r="BE51" s="68">
        <v>93093</v>
      </c>
      <c r="BF51" s="68">
        <v>92966</v>
      </c>
      <c r="BG51" s="68">
        <v>92169</v>
      </c>
      <c r="BH51" s="68">
        <v>92146</v>
      </c>
      <c r="BI51" s="68">
        <f t="shared" si="3"/>
        <v>92883</v>
      </c>
      <c r="BJ51" s="64">
        <f t="shared" si="4"/>
        <v>92883</v>
      </c>
      <c r="BK51" s="139" t="e">
        <f>VLOOKUP(B51,#REF!,33,0)*1000</f>
        <v>#REF!</v>
      </c>
      <c r="BL51" s="81" t="e">
        <f t="shared" si="20"/>
        <v>#REF!</v>
      </c>
      <c r="BM51" s="75" t="e">
        <f t="shared" si="21"/>
        <v>#REF!</v>
      </c>
      <c r="BN51" s="80">
        <f t="shared" si="5"/>
        <v>0</v>
      </c>
      <c r="BO51" s="75">
        <f t="shared" si="6"/>
        <v>0</v>
      </c>
      <c r="BP51" s="77">
        <v>0</v>
      </c>
      <c r="BQ51" s="139" t="e">
        <f t="shared" si="7"/>
        <v>#REF!</v>
      </c>
      <c r="BR51" s="133" t="e">
        <f t="shared" si="22"/>
        <v>#REF!</v>
      </c>
      <c r="BS51" s="123" t="e">
        <f>VLOOKUP($B51,#REF!,22,0)</f>
        <v>#REF!</v>
      </c>
      <c r="BT51" s="123" t="e">
        <f>VLOOKUP($B51,#REF!,23,0)</f>
        <v>#REF!</v>
      </c>
      <c r="BU51" s="84" t="e">
        <f t="shared" si="23"/>
        <v>#REF!</v>
      </c>
      <c r="BV51" s="161" t="e">
        <f t="shared" si="24"/>
        <v>#REF!</v>
      </c>
      <c r="BW51" s="164" t="e">
        <f t="shared" si="8"/>
        <v>#REF!</v>
      </c>
      <c r="BX51" s="163" t="e">
        <f t="shared" si="9"/>
        <v>#REF!</v>
      </c>
      <c r="BY51" s="169" t="e">
        <f t="shared" si="10"/>
        <v>#REF!</v>
      </c>
      <c r="BZ51" s="170" t="e">
        <v>#REF!</v>
      </c>
      <c r="CA51" s="170" t="e">
        <v>#REF!</v>
      </c>
      <c r="CB51" s="124" t="e">
        <f t="shared" si="11"/>
        <v>#REF!</v>
      </c>
      <c r="CC51" s="166" t="e">
        <f t="shared" si="12"/>
        <v>#REF!</v>
      </c>
      <c r="CD51" s="1" t="e">
        <f t="shared" si="25"/>
        <v>#REF!</v>
      </c>
      <c r="CE51" s="176" t="e">
        <f t="shared" si="26"/>
        <v>#REF!</v>
      </c>
      <c r="CF51" s="181" t="e">
        <f t="shared" si="27"/>
        <v>#REF!</v>
      </c>
      <c r="CG51" s="181" t="e">
        <f t="shared" si="28"/>
        <v>#REF!</v>
      </c>
    </row>
    <row r="52" spans="1:85" ht="12.75" customHeight="1" x14ac:dyDescent="0.25">
      <c r="A52" s="94">
        <v>43</v>
      </c>
      <c r="B52" s="94">
        <v>129</v>
      </c>
      <c r="C52" s="57" t="s">
        <v>41</v>
      </c>
      <c r="D52" s="160">
        <v>0</v>
      </c>
      <c r="E52" s="160">
        <v>0</v>
      </c>
      <c r="F52" s="160">
        <v>6</v>
      </c>
      <c r="G52" s="29">
        <v>4</v>
      </c>
      <c r="H52" s="29">
        <v>3</v>
      </c>
      <c r="I52" s="29" t="s">
        <v>50</v>
      </c>
      <c r="J52" s="31" t="s">
        <v>50</v>
      </c>
      <c r="K52" s="31" t="s">
        <v>50</v>
      </c>
      <c r="L52" s="31" t="s">
        <v>50</v>
      </c>
      <c r="M52" s="31" t="s">
        <v>50</v>
      </c>
      <c r="N52" s="30" t="s">
        <v>50</v>
      </c>
      <c r="O52" s="31" t="s">
        <v>50</v>
      </c>
      <c r="P52" s="31" t="s">
        <v>50</v>
      </c>
      <c r="Q52" s="31" t="s">
        <v>50</v>
      </c>
      <c r="R52" s="31" t="s">
        <v>50</v>
      </c>
      <c r="S52" s="31" t="s">
        <v>50</v>
      </c>
      <c r="T52" s="31" t="s">
        <v>50</v>
      </c>
      <c r="U52" s="31" t="s">
        <v>50</v>
      </c>
      <c r="V52" s="31" t="s">
        <v>50</v>
      </c>
      <c r="W52" s="31" t="s">
        <v>50</v>
      </c>
      <c r="X52" s="31" t="s">
        <v>50</v>
      </c>
      <c r="Y52" s="30" t="s">
        <v>50</v>
      </c>
      <c r="Z52" s="31" t="s">
        <v>50</v>
      </c>
      <c r="AA52" s="31" t="s">
        <v>50</v>
      </c>
      <c r="AB52" s="31" t="s">
        <v>50</v>
      </c>
      <c r="AC52" s="31" t="s">
        <v>50</v>
      </c>
      <c r="AD52" s="31" t="s">
        <v>50</v>
      </c>
      <c r="AE52" s="31" t="s">
        <v>50</v>
      </c>
      <c r="AF52" s="16"/>
      <c r="AG52" s="8">
        <v>1</v>
      </c>
      <c r="AH52" s="31" t="s">
        <v>50</v>
      </c>
      <c r="AI52" s="31" t="s">
        <v>50</v>
      </c>
      <c r="AJ52" s="8">
        <v>2</v>
      </c>
      <c r="AK52" s="160" t="s">
        <v>50</v>
      </c>
      <c r="AL52" s="160" t="s">
        <v>50</v>
      </c>
      <c r="AM52" s="160">
        <f>SUM(AF52:AJ52)</f>
        <v>3</v>
      </c>
      <c r="AN52" s="6">
        <f t="shared" si="14"/>
        <v>3</v>
      </c>
      <c r="AO52" s="34">
        <f t="shared" si="1"/>
        <v>0.75</v>
      </c>
      <c r="AP52" s="6">
        <f t="shared" si="29"/>
        <v>2</v>
      </c>
      <c r="AQ52" s="33"/>
      <c r="AR52" s="24"/>
      <c r="AS52" s="37">
        <f>AP52/H52</f>
        <v>0.66666666666666663</v>
      </c>
      <c r="AT52" s="64">
        <f t="shared" si="15"/>
        <v>3</v>
      </c>
      <c r="AU52" s="64">
        <f>AP52</f>
        <v>2</v>
      </c>
      <c r="AV52" s="64">
        <f t="shared" si="2"/>
        <v>67</v>
      </c>
      <c r="AW52" s="64">
        <f t="shared" si="17"/>
        <v>0</v>
      </c>
      <c r="AX52" s="64">
        <f t="shared" si="18"/>
        <v>0</v>
      </c>
      <c r="AY52" s="64">
        <f t="shared" si="19"/>
        <v>67</v>
      </c>
      <c r="AZ52" s="68">
        <v>124069</v>
      </c>
      <c r="BA52" s="68">
        <v>124172</v>
      </c>
      <c r="BB52" s="68">
        <v>124295</v>
      </c>
      <c r="BC52" s="68">
        <v>124287</v>
      </c>
      <c r="BD52" s="68">
        <v>124352</v>
      </c>
      <c r="BE52" s="68">
        <v>124264</v>
      </c>
      <c r="BF52" s="68">
        <v>124259</v>
      </c>
      <c r="BG52" s="68">
        <v>123396</v>
      </c>
      <c r="BH52" s="68">
        <v>123270</v>
      </c>
      <c r="BI52" s="68">
        <f t="shared" si="3"/>
        <v>124040</v>
      </c>
      <c r="BJ52" s="64">
        <f t="shared" si="4"/>
        <v>124040</v>
      </c>
      <c r="BK52" s="139" t="e">
        <f>VLOOKUP(B52,#REF!,33,0)*1000</f>
        <v>#REF!</v>
      </c>
      <c r="BL52" s="81" t="e">
        <f t="shared" si="20"/>
        <v>#REF!</v>
      </c>
      <c r="BM52" s="75" t="e">
        <f t="shared" si="21"/>
        <v>#REF!</v>
      </c>
      <c r="BN52" s="80">
        <f t="shared" si="5"/>
        <v>0</v>
      </c>
      <c r="BO52" s="75">
        <f t="shared" si="6"/>
        <v>0</v>
      </c>
      <c r="BP52" s="77">
        <v>0</v>
      </c>
      <c r="BQ52" s="139" t="e">
        <f t="shared" si="7"/>
        <v>#REF!</v>
      </c>
      <c r="BR52" s="133" t="e">
        <f t="shared" si="22"/>
        <v>#REF!</v>
      </c>
      <c r="BS52" s="123" t="e">
        <f>VLOOKUP($B52,#REF!,22,0)</f>
        <v>#REF!</v>
      </c>
      <c r="BT52" s="123" t="e">
        <f>VLOOKUP($B52,#REF!,23,0)</f>
        <v>#REF!</v>
      </c>
      <c r="BU52" s="84" t="e">
        <f t="shared" si="23"/>
        <v>#REF!</v>
      </c>
      <c r="BV52" s="161" t="e">
        <f t="shared" si="24"/>
        <v>#REF!</v>
      </c>
      <c r="BW52" s="164" t="e">
        <f t="shared" si="8"/>
        <v>#REF!</v>
      </c>
      <c r="BX52" s="163" t="e">
        <f t="shared" si="9"/>
        <v>#REF!</v>
      </c>
      <c r="BY52" s="169" t="e">
        <f t="shared" si="10"/>
        <v>#REF!</v>
      </c>
      <c r="BZ52" s="170" t="e">
        <v>#REF!</v>
      </c>
      <c r="CA52" s="170" t="e">
        <v>#REF!</v>
      </c>
      <c r="CB52" s="124" t="e">
        <f t="shared" si="11"/>
        <v>#REF!</v>
      </c>
      <c r="CC52" s="166" t="e">
        <f t="shared" si="12"/>
        <v>#REF!</v>
      </c>
      <c r="CD52" s="1" t="e">
        <f t="shared" si="25"/>
        <v>#REF!</v>
      </c>
      <c r="CE52" s="176" t="e">
        <f t="shared" si="26"/>
        <v>#REF!</v>
      </c>
      <c r="CF52" s="181" t="e">
        <f t="shared" si="27"/>
        <v>#REF!</v>
      </c>
      <c r="CG52" s="181" t="e">
        <f t="shared" si="28"/>
        <v>#REF!</v>
      </c>
    </row>
    <row r="53" spans="1:85" x14ac:dyDescent="0.25">
      <c r="A53" s="19"/>
      <c r="B53" s="19"/>
      <c r="C53" s="17"/>
      <c r="G53" s="2"/>
      <c r="H53" s="2"/>
      <c r="I53" s="39"/>
      <c r="N53" s="43"/>
      <c r="AF53" s="9"/>
      <c r="AG53" s="9"/>
      <c r="AJ53" s="9"/>
      <c r="AN53" s="2"/>
      <c r="AO53" s="2"/>
      <c r="AP53" s="2"/>
      <c r="AY53" s="74">
        <f t="shared" ref="AY53" si="36">SUM(AY10:AY52)</f>
        <v>969</v>
      </c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74">
        <f>SUM(BJ10:BJ52)</f>
        <v>1161261</v>
      </c>
      <c r="BK53" s="140" t="e">
        <f>SUM(BK10:BK52)</f>
        <v>#REF!</v>
      </c>
      <c r="BL53" s="78"/>
      <c r="BM53" s="71" t="e">
        <f t="shared" ref="BM53:CC53" si="37">SUM(BM10:BM52)</f>
        <v>#REF!</v>
      </c>
      <c r="BN53" s="78"/>
      <c r="BO53" s="71">
        <f t="shared" si="37"/>
        <v>0</v>
      </c>
      <c r="BP53" s="78">
        <f t="shared" si="37"/>
        <v>0</v>
      </c>
      <c r="BQ53" s="140" t="e">
        <f t="shared" si="37"/>
        <v>#REF!</v>
      </c>
      <c r="BR53" s="131" t="e">
        <f t="shared" si="37"/>
        <v>#REF!</v>
      </c>
      <c r="BS53" s="71"/>
      <c r="BT53" s="71"/>
      <c r="BU53" s="71" t="e">
        <f t="shared" si="37"/>
        <v>#REF!</v>
      </c>
      <c r="BV53" s="162" t="e">
        <f>BU53-BK53</f>
        <v>#REF!</v>
      </c>
      <c r="BW53" s="71"/>
      <c r="BX53" s="158" t="e">
        <f>SUM(BX10:BX52)</f>
        <v>#REF!</v>
      </c>
      <c r="BY53" s="140" t="e">
        <f>SUM(BY10:BY52)</f>
        <v>#REF!</v>
      </c>
      <c r="BZ53" s="71" t="e">
        <f t="shared" si="37"/>
        <v>#REF!</v>
      </c>
      <c r="CA53" s="71" t="e">
        <f t="shared" si="37"/>
        <v>#REF!</v>
      </c>
      <c r="CB53" s="132" t="e">
        <f t="shared" si="37"/>
        <v>#REF!</v>
      </c>
      <c r="CC53" s="158" t="e">
        <f t="shared" si="37"/>
        <v>#REF!</v>
      </c>
      <c r="CD53" t="e">
        <f t="shared" si="25"/>
        <v>#REF!</v>
      </c>
      <c r="CE53" s="179" t="e">
        <f>SUM(CE10:CE52)</f>
        <v>#REF!</v>
      </c>
      <c r="CF53" s="180" t="e">
        <f t="shared" ref="CF53:CG53" si="38">SUM(CF10:CF52)</f>
        <v>#REF!</v>
      </c>
      <c r="CG53" s="180" t="e">
        <f t="shared" si="38"/>
        <v>#REF!</v>
      </c>
    </row>
    <row r="54" spans="1:85" x14ac:dyDescent="0.25">
      <c r="A54" s="19"/>
      <c r="B54" s="19"/>
      <c r="C54" s="18"/>
      <c r="G54" s="2"/>
      <c r="H54" s="2"/>
      <c r="I54" s="39"/>
      <c r="N54" s="43"/>
      <c r="AF54" s="9"/>
      <c r="AG54" s="9"/>
      <c r="AJ54" s="9"/>
      <c r="AN54" s="2"/>
      <c r="AO54" s="2"/>
      <c r="AP54" s="2"/>
      <c r="BQ54" s="83" t="e">
        <f>BQ53-BK53</f>
        <v>#REF!</v>
      </c>
      <c r="BV54" s="141" t="e">
        <f>(-BV53)/BU53+1</f>
        <v>#REF!</v>
      </c>
      <c r="BY54" s="83" t="e">
        <f>BQ53</f>
        <v>#REF!</v>
      </c>
      <c r="BZ54" s="83" t="e">
        <f>BY53-BZ53-CA53</f>
        <v>#REF!</v>
      </c>
      <c r="CE54" s="184" t="e">
        <f>BY53/1000</f>
        <v>#REF!</v>
      </c>
      <c r="CF54" s="122"/>
    </row>
    <row r="55" spans="1:85" x14ac:dyDescent="0.25">
      <c r="A55" s="19"/>
      <c r="B55" s="19"/>
      <c r="C55" s="17"/>
      <c r="G55" s="2"/>
      <c r="H55" s="2"/>
      <c r="I55" s="39"/>
      <c r="N55" s="43"/>
      <c r="AF55" s="9"/>
      <c r="AG55" s="9"/>
      <c r="AJ55" s="9"/>
      <c r="AN55" s="2"/>
      <c r="AO55" s="2"/>
      <c r="AP55" s="2"/>
      <c r="AQ55" s="64">
        <f>COUNT(AQ10:AQ52)</f>
        <v>9</v>
      </c>
      <c r="AR55" s="64">
        <f>COUNT(AR10:AR52)</f>
        <v>21</v>
      </c>
      <c r="AS55" s="64">
        <f>COUNT(AS10:AS52)</f>
        <v>13</v>
      </c>
      <c r="AW55" s="64">
        <f>COUNTIF(AW10:AW52,"&gt;0")</f>
        <v>9</v>
      </c>
      <c r="AX55" s="64">
        <f t="shared" ref="AX55:AY55" si="39">COUNTIF(AX10:AX52,"&gt;0")</f>
        <v>21</v>
      </c>
      <c r="AY55" s="64">
        <f t="shared" si="39"/>
        <v>13</v>
      </c>
    </row>
    <row r="56" spans="1:85" x14ac:dyDescent="0.25">
      <c r="A56" s="19"/>
      <c r="B56" s="19"/>
      <c r="C56" s="17"/>
      <c r="G56" s="2"/>
      <c r="H56" s="2"/>
      <c r="I56" s="39"/>
      <c r="N56" s="43"/>
      <c r="AF56" s="9"/>
      <c r="AG56" s="9"/>
      <c r="AJ56" s="9"/>
      <c r="AN56" s="2"/>
      <c r="AO56" s="2"/>
      <c r="AP56" s="2"/>
    </row>
    <row r="57" spans="1:85" x14ac:dyDescent="0.25">
      <c r="A57" s="19"/>
      <c r="B57" s="19">
        <v>1</v>
      </c>
      <c r="C57" s="17">
        <v>2</v>
      </c>
      <c r="D57" s="19">
        <v>3</v>
      </c>
      <c r="E57" s="17">
        <v>4</v>
      </c>
      <c r="F57" s="19">
        <v>5</v>
      </c>
      <c r="G57" s="17">
        <v>6</v>
      </c>
      <c r="H57" s="19">
        <v>7</v>
      </c>
      <c r="I57" s="17">
        <v>8</v>
      </c>
      <c r="J57" s="19">
        <v>9</v>
      </c>
      <c r="K57" s="17">
        <v>10</v>
      </c>
      <c r="L57" s="19">
        <v>11</v>
      </c>
      <c r="M57" s="17">
        <v>12</v>
      </c>
      <c r="N57" s="19">
        <v>13</v>
      </c>
      <c r="O57" s="17">
        <v>14</v>
      </c>
      <c r="P57" s="19">
        <v>15</v>
      </c>
      <c r="Q57" s="17">
        <v>16</v>
      </c>
      <c r="R57" s="19">
        <v>17</v>
      </c>
      <c r="S57" s="17">
        <v>18</v>
      </c>
      <c r="T57" s="19">
        <v>19</v>
      </c>
      <c r="U57" s="17">
        <v>20</v>
      </c>
      <c r="V57" s="19">
        <v>21</v>
      </c>
      <c r="W57" s="17">
        <v>22</v>
      </c>
      <c r="X57" s="19">
        <v>23</v>
      </c>
      <c r="Y57" s="17">
        <v>24</v>
      </c>
      <c r="Z57" s="19">
        <v>25</v>
      </c>
      <c r="AA57" s="17">
        <v>26</v>
      </c>
      <c r="AB57" s="19">
        <v>27</v>
      </c>
      <c r="AC57" s="17">
        <v>28</v>
      </c>
      <c r="AD57" s="19">
        <v>29</v>
      </c>
      <c r="AE57" s="17">
        <v>30</v>
      </c>
      <c r="AF57" s="19">
        <v>31</v>
      </c>
      <c r="AG57" s="17">
        <v>32</v>
      </c>
      <c r="AH57" s="19">
        <v>33</v>
      </c>
      <c r="AI57" s="17">
        <v>34</v>
      </c>
      <c r="AJ57" s="19">
        <v>35</v>
      </c>
      <c r="AK57" s="17">
        <v>36</v>
      </c>
      <c r="AL57" s="19">
        <v>37</v>
      </c>
      <c r="AM57" s="17">
        <v>38</v>
      </c>
      <c r="AN57" s="19">
        <v>39</v>
      </c>
      <c r="AO57" s="17">
        <v>40</v>
      </c>
      <c r="AP57" s="19">
        <v>41</v>
      </c>
      <c r="AQ57" s="17">
        <v>42</v>
      </c>
      <c r="AR57" s="19">
        <v>43</v>
      </c>
      <c r="AS57" s="17">
        <v>44</v>
      </c>
      <c r="AT57" s="19">
        <v>45</v>
      </c>
      <c r="AU57" s="17">
        <v>46</v>
      </c>
      <c r="AV57" s="19">
        <v>47</v>
      </c>
      <c r="AW57" s="17">
        <v>48</v>
      </c>
      <c r="AX57" s="19">
        <v>49</v>
      </c>
      <c r="AY57" s="17">
        <v>50</v>
      </c>
      <c r="AZ57" s="19">
        <v>51</v>
      </c>
      <c r="BA57" s="17">
        <v>52</v>
      </c>
      <c r="BB57" s="19">
        <v>53</v>
      </c>
      <c r="BC57" s="17">
        <v>54</v>
      </c>
      <c r="BD57" s="19">
        <v>55</v>
      </c>
      <c r="BE57" s="17">
        <v>56</v>
      </c>
      <c r="BF57" s="19">
        <v>57</v>
      </c>
      <c r="BG57" s="17">
        <v>58</v>
      </c>
      <c r="BH57" s="19">
        <v>59</v>
      </c>
      <c r="BI57" s="17">
        <v>60</v>
      </c>
      <c r="BJ57" s="19">
        <v>61</v>
      </c>
      <c r="BK57" s="17">
        <v>62</v>
      </c>
      <c r="BL57" s="19">
        <v>63</v>
      </c>
      <c r="BM57" s="17">
        <v>64</v>
      </c>
      <c r="BN57" s="19">
        <v>65</v>
      </c>
      <c r="BO57" s="17">
        <v>66</v>
      </c>
      <c r="BP57" s="19">
        <v>67</v>
      </c>
      <c r="BQ57" s="17">
        <v>68</v>
      </c>
      <c r="BR57" s="19">
        <v>69</v>
      </c>
      <c r="BS57" s="17">
        <v>70</v>
      </c>
      <c r="BT57" s="19">
        <v>71</v>
      </c>
      <c r="BU57" s="17">
        <v>72</v>
      </c>
      <c r="BV57" s="19">
        <v>73</v>
      </c>
      <c r="BW57" s="17">
        <v>74</v>
      </c>
      <c r="BX57" s="19">
        <v>75</v>
      </c>
      <c r="BY57" s="17">
        <v>76</v>
      </c>
      <c r="BZ57" s="19">
        <v>77</v>
      </c>
      <c r="CA57" s="17">
        <v>78</v>
      </c>
      <c r="CB57" s="19">
        <v>79</v>
      </c>
      <c r="CC57" s="19">
        <v>79</v>
      </c>
      <c r="CD57" s="19"/>
    </row>
  </sheetData>
  <mergeCells count="67">
    <mergeCell ref="BW6:BW8"/>
    <mergeCell ref="D5:AS5"/>
    <mergeCell ref="CC6:CC8"/>
    <mergeCell ref="BY6:BY8"/>
    <mergeCell ref="CB6:CB8"/>
    <mergeCell ref="BT6:BT8"/>
    <mergeCell ref="BU1:BU5"/>
    <mergeCell ref="BZ1:CA3"/>
    <mergeCell ref="BV1:BV5"/>
    <mergeCell ref="BX6:BX8"/>
    <mergeCell ref="BU6:BU8"/>
    <mergeCell ref="BZ6:CA7"/>
    <mergeCell ref="BV6:BV8"/>
    <mergeCell ref="AM7:AM8"/>
    <mergeCell ref="AN7:AN8"/>
    <mergeCell ref="BP7:BP8"/>
    <mergeCell ref="BK6:BK8"/>
    <mergeCell ref="BL6:BQ6"/>
    <mergeCell ref="AZ6:BJ6"/>
    <mergeCell ref="AZ7:AZ8"/>
    <mergeCell ref="BA7:BA8"/>
    <mergeCell ref="BH7:BH8"/>
    <mergeCell ref="BI7:BI8"/>
    <mergeCell ref="BC7:BC8"/>
    <mergeCell ref="BD7:BD8"/>
    <mergeCell ref="BE7:BE8"/>
    <mergeCell ref="BF7:BF8"/>
    <mergeCell ref="BG7:BG8"/>
    <mergeCell ref="BJ7:BJ8"/>
    <mergeCell ref="BB7:BB8"/>
    <mergeCell ref="I7:X7"/>
    <mergeCell ref="Y7:AE7"/>
    <mergeCell ref="AF7:AJ7"/>
    <mergeCell ref="AK7:AK8"/>
    <mergeCell ref="AL7:AL8"/>
    <mergeCell ref="BN3:BO3"/>
    <mergeCell ref="BZ4:BZ5"/>
    <mergeCell ref="CA4:CA5"/>
    <mergeCell ref="I6:AJ6"/>
    <mergeCell ref="AK6:AN6"/>
    <mergeCell ref="AO6:AO8"/>
    <mergeCell ref="AP6:AP8"/>
    <mergeCell ref="AQ6:AS6"/>
    <mergeCell ref="AT6:AT8"/>
    <mergeCell ref="AU6:AU8"/>
    <mergeCell ref="BQ7:BQ8"/>
    <mergeCell ref="AQ7:AQ8"/>
    <mergeCell ref="BL7:BM7"/>
    <mergeCell ref="BN7:BO7"/>
    <mergeCell ref="BR6:BR8"/>
    <mergeCell ref="AV6:AV8"/>
    <mergeCell ref="CE6:CE8"/>
    <mergeCell ref="CF6:CG7"/>
    <mergeCell ref="CE5:CG5"/>
    <mergeCell ref="A6:A8"/>
    <mergeCell ref="B6:B8"/>
    <mergeCell ref="C6:C8"/>
    <mergeCell ref="D6:G6"/>
    <mergeCell ref="H6:H8"/>
    <mergeCell ref="D7:D8"/>
    <mergeCell ref="E7:E8"/>
    <mergeCell ref="F7:F8"/>
    <mergeCell ref="G7:G8"/>
    <mergeCell ref="BS6:BS8"/>
    <mergeCell ref="AW6:AY7"/>
    <mergeCell ref="AR7:AR8"/>
    <mergeCell ref="AS7:AS8"/>
  </mergeCells>
  <pageMargins left="0" right="0" top="0" bottom="0" header="0.31496062992125984" footer="0.31496062992125984"/>
  <pageSetup paperSize="9" scale="3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CCFFCC"/>
    <pageSetUpPr fitToPage="1"/>
  </sheetPr>
  <dimension ref="A1:BV54"/>
  <sheetViews>
    <sheetView workbookViewId="0">
      <pane xSplit="3" ySplit="9" topLeftCell="BL10" activePane="bottomRight" state="frozen"/>
      <selection pane="topRight" activeCell="D1" sqref="D1"/>
      <selection pane="bottomLeft" activeCell="A10" sqref="A10"/>
      <selection pane="bottomRight" activeCell="BN15" sqref="BN15"/>
    </sheetView>
  </sheetViews>
  <sheetFormatPr defaultRowHeight="15" outlineLevelCol="1" x14ac:dyDescent="0.25"/>
  <cols>
    <col min="1" max="1" width="4.140625" customWidth="1"/>
    <col min="2" max="2" width="6.28515625" customWidth="1"/>
    <col min="3" max="3" width="51.42578125" customWidth="1"/>
    <col min="4" max="5" width="7.85546875" hidden="1" customWidth="1" outlineLevel="1"/>
    <col min="6" max="6" width="7.7109375" hidden="1" customWidth="1" outlineLevel="1"/>
    <col min="7" max="7" width="6.42578125" hidden="1" customWidth="1" outlineLevel="1"/>
    <col min="8" max="8" width="7.28515625" hidden="1" customWidth="1" outlineLevel="1"/>
    <col min="9" max="35" width="4.140625" hidden="1" customWidth="1" outlineLevel="1"/>
    <col min="36" max="36" width="4.5703125" hidden="1" customWidth="1" outlineLevel="1"/>
    <col min="37" max="38" width="8" hidden="1" customWidth="1" outlineLevel="1"/>
    <col min="39" max="39" width="8.42578125" hidden="1" customWidth="1" outlineLevel="1"/>
    <col min="40" max="40" width="6.7109375" hidden="1" customWidth="1" outlineLevel="1"/>
    <col min="41" max="41" width="7.5703125" hidden="1" customWidth="1" outlineLevel="1"/>
    <col min="42" max="42" width="8.42578125" hidden="1" customWidth="1" outlineLevel="1"/>
    <col min="43" max="43" width="7.7109375" hidden="1" customWidth="1" outlineLevel="1"/>
    <col min="44" max="44" width="8.140625" hidden="1" customWidth="1" outlineLevel="1"/>
    <col min="45" max="45" width="7.7109375" hidden="1" customWidth="1" outlineLevel="1"/>
    <col min="46" max="46" width="23.7109375" customWidth="1" collapsed="1"/>
    <col min="47" max="47" width="22.42578125" customWidth="1"/>
    <col min="48" max="50" width="18" customWidth="1"/>
    <col min="51" max="51" width="19.28515625" customWidth="1"/>
    <col min="52" max="60" width="14" customWidth="1"/>
    <col min="61" max="61" width="17.7109375" customWidth="1"/>
    <col min="62" max="62" width="16" customWidth="1"/>
    <col min="63" max="63" width="20.5703125" customWidth="1"/>
    <col min="64" max="68" width="18" customWidth="1"/>
    <col min="69" max="69" width="24" customWidth="1"/>
    <col min="70" max="70" width="18" customWidth="1"/>
    <col min="71" max="71" width="22.28515625" customWidth="1"/>
    <col min="72" max="73" width="18" customWidth="1"/>
    <col min="74" max="74" width="20.85546875" customWidth="1"/>
  </cols>
  <sheetData>
    <row r="1" spans="1:74" ht="15" customHeight="1" x14ac:dyDescent="0.25">
      <c r="A1" s="19"/>
      <c r="B1" s="19"/>
      <c r="C1" s="17"/>
      <c r="G1" s="2"/>
      <c r="H1" s="2"/>
      <c r="I1" s="39"/>
      <c r="N1" s="43"/>
      <c r="AF1" s="9"/>
      <c r="AG1" s="9"/>
      <c r="AJ1" s="9"/>
      <c r="AN1" s="2"/>
      <c r="AO1" s="2"/>
      <c r="AP1" s="2"/>
      <c r="AT1" s="49"/>
      <c r="AU1" s="50"/>
      <c r="AV1" s="50"/>
      <c r="AW1" s="51"/>
      <c r="AX1" s="51"/>
      <c r="AY1" s="51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9"/>
      <c r="BL1" s="51"/>
      <c r="BM1" s="51"/>
      <c r="BN1" s="51"/>
      <c r="BO1" s="51"/>
      <c r="BP1" s="51"/>
      <c r="BQ1" s="51"/>
      <c r="BR1" s="66"/>
      <c r="BS1" s="337"/>
      <c r="BT1" s="337"/>
      <c r="BU1" s="337"/>
      <c r="BV1" s="376"/>
    </row>
    <row r="2" spans="1:74" ht="19.5" x14ac:dyDescent="0.3">
      <c r="A2" s="19"/>
      <c r="B2" s="19"/>
      <c r="C2" s="63" t="s">
        <v>77</v>
      </c>
      <c r="G2" s="2"/>
      <c r="H2" s="2"/>
      <c r="I2" s="39"/>
      <c r="N2" s="43"/>
      <c r="AF2" s="9"/>
      <c r="AG2" s="9"/>
      <c r="AJ2" s="9"/>
      <c r="AN2" s="2"/>
      <c r="AO2" s="2"/>
      <c r="AP2" s="2"/>
      <c r="AT2" s="50"/>
      <c r="AU2" s="50"/>
      <c r="AV2" s="50"/>
      <c r="AW2" s="51"/>
      <c r="AX2" s="51"/>
      <c r="AY2" s="51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9"/>
      <c r="BL2" s="51"/>
      <c r="BM2" s="51"/>
      <c r="BN2" s="51"/>
      <c r="BO2" s="51"/>
      <c r="BP2" s="51"/>
      <c r="BQ2" s="51"/>
      <c r="BR2" s="66"/>
      <c r="BS2" s="337"/>
      <c r="BT2" s="337"/>
      <c r="BU2" s="337"/>
      <c r="BV2" s="376"/>
    </row>
    <row r="3" spans="1:74" hidden="1" x14ac:dyDescent="0.25">
      <c r="A3" s="19"/>
      <c r="B3" s="19"/>
      <c r="C3" s="18"/>
      <c r="G3" s="2"/>
      <c r="H3" s="2"/>
      <c r="I3" s="39"/>
      <c r="N3" s="43"/>
      <c r="AF3" s="9"/>
      <c r="AG3" s="9"/>
      <c r="AJ3" s="9"/>
      <c r="AN3" s="2"/>
      <c r="AO3" s="2"/>
      <c r="AP3" s="2"/>
      <c r="AT3" s="50"/>
      <c r="AU3" s="50"/>
      <c r="AV3" s="50"/>
      <c r="AW3" s="51"/>
      <c r="AX3" s="51"/>
      <c r="AY3" s="51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9"/>
      <c r="BL3" s="70"/>
      <c r="BM3" s="70"/>
      <c r="BN3" s="335"/>
      <c r="BO3" s="336"/>
      <c r="BP3" s="51"/>
      <c r="BQ3" s="51"/>
      <c r="BR3" s="66"/>
      <c r="BS3" s="337"/>
      <c r="BT3" s="337"/>
      <c r="BU3" s="337"/>
      <c r="BV3" s="376"/>
    </row>
    <row r="4" spans="1:74" ht="15" hidden="1" customHeight="1" x14ac:dyDescent="0.25">
      <c r="A4" s="19"/>
      <c r="B4" s="19"/>
      <c r="C4" s="17"/>
      <c r="G4" s="2"/>
      <c r="H4" s="2"/>
      <c r="I4" s="39"/>
      <c r="N4" s="43"/>
      <c r="AF4" s="9"/>
      <c r="AG4" s="9"/>
      <c r="AJ4" s="9"/>
      <c r="AN4" s="2"/>
      <c r="AO4" s="2"/>
      <c r="AP4" s="2"/>
      <c r="AT4" s="50"/>
      <c r="AU4" s="50"/>
      <c r="AV4" s="50"/>
      <c r="AW4" s="52"/>
      <c r="AX4" s="52"/>
      <c r="AY4" s="52"/>
      <c r="AZ4" s="67"/>
      <c r="BA4" s="67"/>
      <c r="BB4" s="67"/>
      <c r="BC4" s="67"/>
      <c r="BD4" s="67"/>
      <c r="BE4" s="67"/>
      <c r="BF4" s="67"/>
      <c r="BG4" s="67"/>
      <c r="BH4" s="67"/>
      <c r="BI4" s="66"/>
      <c r="BJ4" s="67"/>
      <c r="BK4" s="69"/>
      <c r="BL4" s="50"/>
      <c r="BM4" s="50"/>
      <c r="BN4" s="50"/>
      <c r="BO4" s="50"/>
      <c r="BP4" s="51"/>
      <c r="BQ4" s="51"/>
      <c r="BR4" s="66"/>
      <c r="BS4" s="337"/>
      <c r="BT4" s="337"/>
      <c r="BU4" s="337"/>
      <c r="BV4" s="376"/>
    </row>
    <row r="5" spans="1:74" ht="27" customHeight="1" x14ac:dyDescent="0.25">
      <c r="A5" s="89"/>
      <c r="B5" s="90"/>
      <c r="C5" s="90"/>
      <c r="D5" s="88"/>
      <c r="E5" s="88"/>
      <c r="F5" s="88"/>
      <c r="G5" s="88"/>
      <c r="H5" s="88"/>
      <c r="I5" s="384" t="s">
        <v>64</v>
      </c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384"/>
      <c r="AK5" s="384"/>
      <c r="AL5" s="384"/>
      <c r="AM5" s="384"/>
      <c r="AN5" s="384"/>
      <c r="AO5" s="384"/>
      <c r="AP5" s="384"/>
      <c r="AQ5" s="384"/>
      <c r="AR5" s="384"/>
      <c r="AS5" s="384"/>
      <c r="AT5" s="50"/>
      <c r="AU5" s="50"/>
      <c r="AV5" s="53"/>
      <c r="AW5" s="52"/>
      <c r="AX5" s="52"/>
      <c r="AY5" s="52"/>
      <c r="AZ5" s="67"/>
      <c r="BA5" s="67"/>
      <c r="BB5" s="67"/>
      <c r="BC5" s="67"/>
      <c r="BD5" s="67"/>
      <c r="BE5" s="67"/>
      <c r="BF5" s="67"/>
      <c r="BG5" s="67"/>
      <c r="BH5" s="67"/>
      <c r="BI5" s="66"/>
      <c r="BJ5" s="67"/>
      <c r="BK5" s="69"/>
      <c r="BL5" s="50"/>
      <c r="BM5" s="50"/>
      <c r="BN5" s="50"/>
      <c r="BO5" s="50"/>
      <c r="BP5" s="51"/>
      <c r="BQ5" s="51"/>
      <c r="BR5" s="66"/>
      <c r="BS5" s="337"/>
      <c r="BT5" s="337"/>
      <c r="BU5" s="337"/>
      <c r="BV5" s="376"/>
    </row>
    <row r="6" spans="1:74" ht="32.25" customHeight="1" x14ac:dyDescent="0.25">
      <c r="A6" s="322" t="s">
        <v>60</v>
      </c>
      <c r="B6" s="323" t="s">
        <v>84</v>
      </c>
      <c r="C6" s="326" t="s">
        <v>0</v>
      </c>
      <c r="D6" s="281" t="s">
        <v>53</v>
      </c>
      <c r="E6" s="281"/>
      <c r="F6" s="281"/>
      <c r="G6" s="281"/>
      <c r="H6" s="278" t="s">
        <v>57</v>
      </c>
      <c r="I6" s="338" t="s">
        <v>51</v>
      </c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40"/>
      <c r="AK6" s="338" t="s">
        <v>1</v>
      </c>
      <c r="AL6" s="339"/>
      <c r="AM6" s="339"/>
      <c r="AN6" s="340"/>
      <c r="AO6" s="278" t="s">
        <v>58</v>
      </c>
      <c r="AP6" s="278" t="s">
        <v>56</v>
      </c>
      <c r="AQ6" s="281" t="s">
        <v>7</v>
      </c>
      <c r="AR6" s="281"/>
      <c r="AS6" s="281"/>
      <c r="AT6" s="383" t="s">
        <v>68</v>
      </c>
      <c r="AU6" s="383" t="s">
        <v>78</v>
      </c>
      <c r="AV6" s="348" t="s">
        <v>72</v>
      </c>
      <c r="AW6" s="329" t="s">
        <v>142</v>
      </c>
      <c r="AX6" s="330"/>
      <c r="AY6" s="331"/>
      <c r="AZ6" s="357" t="s">
        <v>69</v>
      </c>
      <c r="BA6" s="357"/>
      <c r="BB6" s="357"/>
      <c r="BC6" s="357"/>
      <c r="BD6" s="357"/>
      <c r="BE6" s="357"/>
      <c r="BF6" s="357"/>
      <c r="BG6" s="357"/>
      <c r="BH6" s="357"/>
      <c r="BI6" s="357"/>
      <c r="BJ6" s="357"/>
      <c r="BK6" s="363" t="s">
        <v>120</v>
      </c>
      <c r="BL6" s="343" t="s">
        <v>70</v>
      </c>
      <c r="BM6" s="343"/>
      <c r="BN6" s="343"/>
      <c r="BO6" s="343"/>
      <c r="BP6" s="343"/>
      <c r="BQ6" s="343"/>
      <c r="BR6" s="328" t="s">
        <v>79</v>
      </c>
      <c r="BS6" s="358" t="s">
        <v>139</v>
      </c>
      <c r="BT6" s="328" t="s">
        <v>80</v>
      </c>
      <c r="BU6" s="328"/>
      <c r="BV6" s="363" t="s">
        <v>138</v>
      </c>
    </row>
    <row r="7" spans="1:74" ht="125.25" customHeight="1" x14ac:dyDescent="0.25">
      <c r="A7" s="322"/>
      <c r="B7" s="324"/>
      <c r="C7" s="326"/>
      <c r="D7" s="281" t="s">
        <v>59</v>
      </c>
      <c r="E7" s="281" t="s">
        <v>54</v>
      </c>
      <c r="F7" s="281" t="s">
        <v>55</v>
      </c>
      <c r="G7" s="327" t="s">
        <v>52</v>
      </c>
      <c r="H7" s="279"/>
      <c r="I7" s="351" t="s">
        <v>4</v>
      </c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3"/>
      <c r="Y7" s="351" t="s">
        <v>5</v>
      </c>
      <c r="Z7" s="352"/>
      <c r="AA7" s="352"/>
      <c r="AB7" s="352"/>
      <c r="AC7" s="352"/>
      <c r="AD7" s="352"/>
      <c r="AE7" s="353"/>
      <c r="AF7" s="338" t="s">
        <v>6</v>
      </c>
      <c r="AG7" s="339"/>
      <c r="AH7" s="339"/>
      <c r="AI7" s="339"/>
      <c r="AJ7" s="340"/>
      <c r="AK7" s="281" t="s">
        <v>2</v>
      </c>
      <c r="AL7" s="281" t="s">
        <v>3</v>
      </c>
      <c r="AM7" s="281" t="s">
        <v>8</v>
      </c>
      <c r="AN7" s="327" t="s">
        <v>52</v>
      </c>
      <c r="AO7" s="279"/>
      <c r="AP7" s="279"/>
      <c r="AQ7" s="281" t="s">
        <v>66</v>
      </c>
      <c r="AR7" s="281" t="s">
        <v>65</v>
      </c>
      <c r="AS7" s="281" t="s">
        <v>67</v>
      </c>
      <c r="AT7" s="383"/>
      <c r="AU7" s="383"/>
      <c r="AV7" s="349"/>
      <c r="AW7" s="332"/>
      <c r="AX7" s="333"/>
      <c r="AY7" s="334"/>
      <c r="AZ7" s="358" t="s">
        <v>73</v>
      </c>
      <c r="BA7" s="360" t="s">
        <v>74</v>
      </c>
      <c r="BB7" s="360" t="s">
        <v>75</v>
      </c>
      <c r="BC7" s="360" t="s">
        <v>114</v>
      </c>
      <c r="BD7" s="360" t="s">
        <v>115</v>
      </c>
      <c r="BE7" s="360" t="s">
        <v>116</v>
      </c>
      <c r="BF7" s="360" t="s">
        <v>118</v>
      </c>
      <c r="BG7" s="360" t="s">
        <v>117</v>
      </c>
      <c r="BH7" s="360" t="s">
        <v>119</v>
      </c>
      <c r="BI7" s="360" t="s">
        <v>136</v>
      </c>
      <c r="BJ7" s="361" t="s">
        <v>76</v>
      </c>
      <c r="BK7" s="364"/>
      <c r="BL7" s="343" t="s">
        <v>141</v>
      </c>
      <c r="BM7" s="343"/>
      <c r="BN7" s="343" t="s">
        <v>140</v>
      </c>
      <c r="BO7" s="344"/>
      <c r="BP7" s="382" t="s">
        <v>71</v>
      </c>
      <c r="BQ7" s="357" t="s">
        <v>130</v>
      </c>
      <c r="BR7" s="328"/>
      <c r="BS7" s="381"/>
      <c r="BT7" s="328"/>
      <c r="BU7" s="328"/>
      <c r="BV7" s="364"/>
    </row>
    <row r="8" spans="1:74" ht="61.5" customHeight="1" x14ac:dyDescent="0.25">
      <c r="A8" s="322"/>
      <c r="B8" s="325"/>
      <c r="C8" s="326"/>
      <c r="D8" s="281"/>
      <c r="E8" s="281"/>
      <c r="F8" s="281"/>
      <c r="G8" s="327"/>
      <c r="H8" s="280"/>
      <c r="I8" s="38">
        <v>1</v>
      </c>
      <c r="J8" s="45">
        <v>2</v>
      </c>
      <c r="K8" s="45">
        <v>3</v>
      </c>
      <c r="L8" s="45">
        <v>4</v>
      </c>
      <c r="M8" s="45">
        <v>5</v>
      </c>
      <c r="N8" s="45">
        <v>6</v>
      </c>
      <c r="O8" s="45">
        <v>7</v>
      </c>
      <c r="P8" s="45">
        <v>8</v>
      </c>
      <c r="Q8" s="45">
        <v>9</v>
      </c>
      <c r="R8" s="45">
        <v>10</v>
      </c>
      <c r="S8" s="45">
        <v>11</v>
      </c>
      <c r="T8" s="45">
        <v>12</v>
      </c>
      <c r="U8" s="45">
        <v>13</v>
      </c>
      <c r="V8" s="45">
        <v>14</v>
      </c>
      <c r="W8" s="45">
        <v>15</v>
      </c>
      <c r="X8" s="45">
        <v>16</v>
      </c>
      <c r="Y8" s="45">
        <v>17</v>
      </c>
      <c r="Z8" s="45">
        <v>18</v>
      </c>
      <c r="AA8" s="45">
        <v>19</v>
      </c>
      <c r="AB8" s="45">
        <v>20</v>
      </c>
      <c r="AC8" s="45">
        <v>21</v>
      </c>
      <c r="AD8" s="45">
        <v>22</v>
      </c>
      <c r="AE8" s="45">
        <v>23</v>
      </c>
      <c r="AF8" s="10">
        <v>24</v>
      </c>
      <c r="AG8" s="10">
        <v>25</v>
      </c>
      <c r="AH8" s="45">
        <v>26</v>
      </c>
      <c r="AI8" s="45">
        <v>27</v>
      </c>
      <c r="AJ8" s="10">
        <v>28</v>
      </c>
      <c r="AK8" s="281"/>
      <c r="AL8" s="281"/>
      <c r="AM8" s="281"/>
      <c r="AN8" s="327"/>
      <c r="AO8" s="280"/>
      <c r="AP8" s="280"/>
      <c r="AQ8" s="281"/>
      <c r="AR8" s="281"/>
      <c r="AS8" s="281"/>
      <c r="AT8" s="383"/>
      <c r="AU8" s="383"/>
      <c r="AV8" s="350"/>
      <c r="AW8" s="61" t="s">
        <v>81</v>
      </c>
      <c r="AX8" s="61" t="s">
        <v>82</v>
      </c>
      <c r="AY8" s="61" t="s">
        <v>83</v>
      </c>
      <c r="AZ8" s="359"/>
      <c r="BA8" s="360"/>
      <c r="BB8" s="360"/>
      <c r="BC8" s="360"/>
      <c r="BD8" s="360"/>
      <c r="BE8" s="360"/>
      <c r="BF8" s="360"/>
      <c r="BG8" s="360"/>
      <c r="BH8" s="360"/>
      <c r="BI8" s="360"/>
      <c r="BJ8" s="362"/>
      <c r="BK8" s="365"/>
      <c r="BL8" s="79" t="s">
        <v>122</v>
      </c>
      <c r="BM8" s="60" t="s">
        <v>121</v>
      </c>
      <c r="BN8" s="79" t="s">
        <v>123</v>
      </c>
      <c r="BO8" s="60" t="s">
        <v>128</v>
      </c>
      <c r="BP8" s="382"/>
      <c r="BQ8" s="357"/>
      <c r="BR8" s="328"/>
      <c r="BS8" s="359"/>
      <c r="BT8" s="48" t="s">
        <v>131</v>
      </c>
      <c r="BU8" s="48" t="s">
        <v>132</v>
      </c>
      <c r="BV8" s="365"/>
    </row>
    <row r="9" spans="1:74" x14ac:dyDescent="0.25">
      <c r="A9" s="54">
        <v>1</v>
      </c>
      <c r="B9" s="54"/>
      <c r="C9" s="55">
        <v>2</v>
      </c>
      <c r="D9" s="45"/>
      <c r="E9" s="45"/>
      <c r="F9" s="45"/>
      <c r="G9" s="47"/>
      <c r="H9" s="46"/>
      <c r="I9" s="38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10"/>
      <c r="AG9" s="10"/>
      <c r="AH9" s="45"/>
      <c r="AI9" s="45"/>
      <c r="AJ9" s="10"/>
      <c r="AK9" s="45"/>
      <c r="AL9" s="45"/>
      <c r="AM9" s="45"/>
      <c r="AN9" s="47"/>
      <c r="AO9" s="46"/>
      <c r="AP9" s="46"/>
      <c r="AQ9" s="45"/>
      <c r="AR9" s="45"/>
      <c r="AS9" s="45"/>
      <c r="AT9" s="60">
        <v>3</v>
      </c>
      <c r="AU9" s="60">
        <v>4</v>
      </c>
      <c r="AV9" s="60" t="s">
        <v>137</v>
      </c>
      <c r="AW9" s="62">
        <v>6</v>
      </c>
      <c r="AX9" s="60">
        <v>7</v>
      </c>
      <c r="AY9" s="62">
        <v>8</v>
      </c>
      <c r="AZ9" s="62">
        <v>9</v>
      </c>
      <c r="BA9" s="62">
        <v>10</v>
      </c>
      <c r="BB9" s="62">
        <v>11</v>
      </c>
      <c r="BC9" s="62">
        <v>12</v>
      </c>
      <c r="BD9" s="62">
        <v>13</v>
      </c>
      <c r="BE9" s="62">
        <v>14</v>
      </c>
      <c r="BF9" s="62">
        <v>15</v>
      </c>
      <c r="BG9" s="62">
        <v>16</v>
      </c>
      <c r="BH9" s="62">
        <v>17</v>
      </c>
      <c r="BI9" s="62" t="s">
        <v>135</v>
      </c>
      <c r="BJ9" s="62">
        <v>19</v>
      </c>
      <c r="BK9" s="62">
        <v>20</v>
      </c>
      <c r="BL9" s="76" t="s">
        <v>125</v>
      </c>
      <c r="BM9" s="62" t="s">
        <v>126</v>
      </c>
      <c r="BN9" s="76" t="s">
        <v>124</v>
      </c>
      <c r="BO9" s="62" t="s">
        <v>127</v>
      </c>
      <c r="BP9" s="76">
        <v>25</v>
      </c>
      <c r="BQ9" s="62" t="s">
        <v>129</v>
      </c>
      <c r="BR9" s="62">
        <v>27</v>
      </c>
      <c r="BS9" s="62" t="s">
        <v>134</v>
      </c>
      <c r="BT9" s="62">
        <v>29</v>
      </c>
      <c r="BU9" s="62">
        <f>30</f>
        <v>30</v>
      </c>
      <c r="BV9" s="62" t="s">
        <v>133</v>
      </c>
    </row>
    <row r="10" spans="1:74" ht="12.75" customHeight="1" x14ac:dyDescent="0.25">
      <c r="A10" s="54">
        <v>1</v>
      </c>
      <c r="B10" s="54">
        <v>61</v>
      </c>
      <c r="C10" s="56" t="s">
        <v>9</v>
      </c>
      <c r="D10" s="3">
        <v>25</v>
      </c>
      <c r="E10" s="3">
        <v>10</v>
      </c>
      <c r="F10" s="3">
        <v>6</v>
      </c>
      <c r="G10" s="6">
        <f t="shared" ref="G10:G49" si="0">SUM(D10:F10)</f>
        <v>41</v>
      </c>
      <c r="H10" s="6">
        <v>28</v>
      </c>
      <c r="I10" s="20">
        <v>1</v>
      </c>
      <c r="J10" s="22">
        <v>2</v>
      </c>
      <c r="K10" s="20"/>
      <c r="L10" s="20"/>
      <c r="M10" s="20">
        <v>1</v>
      </c>
      <c r="N10" s="41">
        <v>1</v>
      </c>
      <c r="O10" s="22">
        <v>2</v>
      </c>
      <c r="P10" s="20"/>
      <c r="Q10" s="20"/>
      <c r="R10" s="20"/>
      <c r="S10" s="20"/>
      <c r="T10" s="20">
        <v>1</v>
      </c>
      <c r="U10" s="20">
        <v>2</v>
      </c>
      <c r="V10" s="20"/>
      <c r="W10" s="20">
        <v>2</v>
      </c>
      <c r="X10" s="3">
        <v>3</v>
      </c>
      <c r="Y10" s="8">
        <v>1</v>
      </c>
      <c r="Z10" s="3"/>
      <c r="AA10" s="3"/>
      <c r="AB10" s="3"/>
      <c r="AC10" s="3"/>
      <c r="AD10" s="3">
        <v>0.5</v>
      </c>
      <c r="AE10" s="3">
        <v>3</v>
      </c>
      <c r="AF10" s="8">
        <v>1</v>
      </c>
      <c r="AG10" s="8"/>
      <c r="AH10" s="3"/>
      <c r="AI10" s="3"/>
      <c r="AJ10" s="8">
        <v>0.5</v>
      </c>
      <c r="AK10" s="3">
        <f t="shared" ref="AK10:AK47" si="1">SUM(I10:X10)</f>
        <v>15</v>
      </c>
      <c r="AL10" s="3">
        <f>SUM(Y10:AE10)</f>
        <v>4.5</v>
      </c>
      <c r="AM10" s="3">
        <f>SUM(AF10:AJ10)</f>
        <v>1.5</v>
      </c>
      <c r="AN10" s="6">
        <f t="shared" ref="AN10:AN52" si="2">SUM(I10:AJ10)</f>
        <v>21</v>
      </c>
      <c r="AO10" s="34">
        <f t="shared" ref="AO10:AO52" si="3">AN10/G10</f>
        <v>0.51219512195121952</v>
      </c>
      <c r="AP10" s="6">
        <f t="shared" ref="AP10:AP52" si="4">COUNT(I10:AJ10)</f>
        <v>14</v>
      </c>
      <c r="AQ10" s="33"/>
      <c r="AR10" s="86">
        <f>AP10/H10</f>
        <v>0.5</v>
      </c>
      <c r="AS10" s="3"/>
      <c r="AT10" s="64">
        <f>H10</f>
        <v>28</v>
      </c>
      <c r="AU10" s="64">
        <f>AP10</f>
        <v>14</v>
      </c>
      <c r="AV10" s="64">
        <f t="shared" ref="AV10:AV52" si="5">ROUND(AU10/AT10*100,0)</f>
        <v>50</v>
      </c>
      <c r="AW10" s="64">
        <f>IF(AV10&lt;40,AV10,0)</f>
        <v>0</v>
      </c>
      <c r="AX10" s="64">
        <f>IF(AND(AV10&gt;=40,AV10&lt;60),AV10,0)</f>
        <v>50</v>
      </c>
      <c r="AY10" s="64">
        <f>IF(AV10&gt;=60,AV10,0)</f>
        <v>0</v>
      </c>
      <c r="AZ10" s="73">
        <v>7055</v>
      </c>
      <c r="BA10" s="73">
        <v>7031</v>
      </c>
      <c r="BB10" s="73">
        <v>7036</v>
      </c>
      <c r="BC10" s="73">
        <v>7027</v>
      </c>
      <c r="BD10" s="73">
        <v>7023</v>
      </c>
      <c r="BE10" s="73">
        <v>6996</v>
      </c>
      <c r="BF10" s="73">
        <v>6977</v>
      </c>
      <c r="BG10" s="73">
        <v>6954</v>
      </c>
      <c r="BH10" s="73">
        <v>6951</v>
      </c>
      <c r="BI10" s="73">
        <f t="shared" ref="BI10:BI52" si="6">ROUND(AVERAGE(AZ10:BH10),0)</f>
        <v>7006</v>
      </c>
      <c r="BJ10" s="64">
        <f t="shared" ref="BJ10:BJ52" si="7">IF(OR(AX10&gt;0,AY10&gt;0),BI10,0)</f>
        <v>7006</v>
      </c>
      <c r="BK10" s="72" t="e">
        <f>VLOOKUP(B10,#REF!,33,0)*1000</f>
        <v>#REF!</v>
      </c>
      <c r="BL10" s="81" t="e">
        <f>($BK$53*0.7)/$BJ$53</f>
        <v>#REF!</v>
      </c>
      <c r="BM10" s="75" t="e">
        <f>BL10*BJ10</f>
        <v>#REF!</v>
      </c>
      <c r="BN10" s="80">
        <f t="shared" ref="BN10:BN52" si="8">IFERROR(($BK$53*0.3)/$AY$53,0)</f>
        <v>0</v>
      </c>
      <c r="BO10" s="75">
        <f t="shared" ref="BO10:BO52" si="9">BN10*AY10</f>
        <v>0</v>
      </c>
      <c r="BP10" s="77">
        <v>0</v>
      </c>
      <c r="BQ10" s="72" t="e">
        <f t="shared" ref="BQ10:BQ52" si="10">BM10+BO10+BP10</f>
        <v>#REF!</v>
      </c>
      <c r="BR10" s="82">
        <v>1</v>
      </c>
      <c r="BS10" s="84" t="e">
        <f>BQ10*BR10</f>
        <v>#REF!</v>
      </c>
      <c r="BT10" s="33"/>
      <c r="BU10" s="33"/>
      <c r="BV10" s="85" t="e">
        <f>BS10-BK10</f>
        <v>#REF!</v>
      </c>
    </row>
    <row r="11" spans="1:74" ht="12.75" customHeight="1" x14ac:dyDescent="0.25">
      <c r="A11" s="54">
        <v>2</v>
      </c>
      <c r="B11" s="54">
        <v>29</v>
      </c>
      <c r="C11" s="56" t="s">
        <v>26</v>
      </c>
      <c r="D11" s="3">
        <v>25</v>
      </c>
      <c r="E11" s="3">
        <v>0</v>
      </c>
      <c r="F11" s="3">
        <v>0</v>
      </c>
      <c r="G11" s="6">
        <f t="shared" si="0"/>
        <v>25</v>
      </c>
      <c r="H11" s="6">
        <v>16</v>
      </c>
      <c r="I11" s="20"/>
      <c r="J11" s="22">
        <v>2</v>
      </c>
      <c r="K11" s="20"/>
      <c r="L11" s="20"/>
      <c r="M11" s="20"/>
      <c r="N11" s="41"/>
      <c r="O11" s="20">
        <v>2</v>
      </c>
      <c r="P11" s="20">
        <v>1</v>
      </c>
      <c r="Q11" s="20"/>
      <c r="R11" s="20">
        <v>1</v>
      </c>
      <c r="S11" s="20">
        <v>1</v>
      </c>
      <c r="T11" s="20">
        <v>1</v>
      </c>
      <c r="U11" s="20"/>
      <c r="V11" s="20">
        <v>1</v>
      </c>
      <c r="W11" s="20">
        <v>2</v>
      </c>
      <c r="X11" s="3">
        <v>3</v>
      </c>
      <c r="Y11" s="30" t="s">
        <v>50</v>
      </c>
      <c r="Z11" s="31" t="s">
        <v>50</v>
      </c>
      <c r="AA11" s="31" t="s">
        <v>50</v>
      </c>
      <c r="AB11" s="31" t="s">
        <v>50</v>
      </c>
      <c r="AC11" s="31" t="s">
        <v>50</v>
      </c>
      <c r="AD11" s="31" t="s">
        <v>50</v>
      </c>
      <c r="AE11" s="31" t="s">
        <v>50</v>
      </c>
      <c r="AF11" s="30" t="s">
        <v>50</v>
      </c>
      <c r="AG11" s="30" t="s">
        <v>50</v>
      </c>
      <c r="AH11" s="31" t="s">
        <v>50</v>
      </c>
      <c r="AI11" s="31" t="s">
        <v>50</v>
      </c>
      <c r="AJ11" s="30" t="s">
        <v>50</v>
      </c>
      <c r="AK11" s="3">
        <f t="shared" si="1"/>
        <v>14</v>
      </c>
      <c r="AL11" s="3" t="s">
        <v>50</v>
      </c>
      <c r="AM11" s="3" t="s">
        <v>50</v>
      </c>
      <c r="AN11" s="6">
        <f t="shared" si="2"/>
        <v>14</v>
      </c>
      <c r="AO11" s="34">
        <f t="shared" si="3"/>
        <v>0.56000000000000005</v>
      </c>
      <c r="AP11" s="6">
        <f t="shared" si="4"/>
        <v>9</v>
      </c>
      <c r="AQ11" s="33"/>
      <c r="AR11" s="7">
        <f>AP11/H11</f>
        <v>0.5625</v>
      </c>
      <c r="AS11" s="3"/>
      <c r="AT11" s="64">
        <f t="shared" ref="AT11:AT52" si="11">H11</f>
        <v>16</v>
      </c>
      <c r="AU11" s="64">
        <f t="shared" ref="AU11:AU51" si="12">AP11</f>
        <v>9</v>
      </c>
      <c r="AV11" s="64">
        <f t="shared" si="5"/>
        <v>56</v>
      </c>
      <c r="AW11" s="64">
        <f t="shared" ref="AW11:AW52" si="13">IF(AV11&lt;40,AV11,0)</f>
        <v>0</v>
      </c>
      <c r="AX11" s="64">
        <f t="shared" ref="AX11:AX52" si="14">IF(AND(AV11&gt;=40,AV11&lt;60),AV11,0)</f>
        <v>56</v>
      </c>
      <c r="AY11" s="64">
        <f t="shared" ref="AY11:AY52" si="15">IF(AV11&gt;=60,AV11,0)</f>
        <v>0</v>
      </c>
      <c r="AZ11" s="68">
        <v>28658</v>
      </c>
      <c r="BA11" s="68">
        <v>28636</v>
      </c>
      <c r="BB11" s="68">
        <v>28651</v>
      </c>
      <c r="BC11" s="68">
        <v>28681</v>
      </c>
      <c r="BD11" s="68">
        <v>28700</v>
      </c>
      <c r="BE11" s="68">
        <v>28682</v>
      </c>
      <c r="BF11" s="68">
        <v>28605</v>
      </c>
      <c r="BG11" s="68">
        <v>28401</v>
      </c>
      <c r="BH11" s="68">
        <v>28390</v>
      </c>
      <c r="BI11" s="68">
        <f t="shared" si="6"/>
        <v>28600</v>
      </c>
      <c r="BJ11" s="64">
        <f t="shared" si="7"/>
        <v>28600</v>
      </c>
      <c r="BK11" s="72" t="e">
        <f>VLOOKUP(B11,#REF!,33,0)*1000</f>
        <v>#REF!</v>
      </c>
      <c r="BL11" s="81" t="e">
        <f t="shared" ref="BL11:BL52" si="16">($BK$53*0.7)/$BJ$53</f>
        <v>#REF!</v>
      </c>
      <c r="BM11" s="75" t="e">
        <f t="shared" ref="BM11:BM52" si="17">BL11*BJ11</f>
        <v>#REF!</v>
      </c>
      <c r="BN11" s="80">
        <f t="shared" si="8"/>
        <v>0</v>
      </c>
      <c r="BO11" s="75">
        <f t="shared" si="9"/>
        <v>0</v>
      </c>
      <c r="BP11" s="77">
        <v>0</v>
      </c>
      <c r="BQ11" s="72" t="e">
        <f t="shared" si="10"/>
        <v>#REF!</v>
      </c>
      <c r="BR11" s="82">
        <v>1</v>
      </c>
      <c r="BS11" s="84" t="e">
        <f t="shared" ref="BS11:BS52" si="18">BQ11*BR11</f>
        <v>#REF!</v>
      </c>
      <c r="BT11" s="33"/>
      <c r="BU11" s="33"/>
      <c r="BV11" s="85" t="e">
        <f t="shared" ref="BV11:BV53" si="19">BS11-BK11</f>
        <v>#REF!</v>
      </c>
    </row>
    <row r="12" spans="1:74" ht="12.75" customHeight="1" x14ac:dyDescent="0.25">
      <c r="A12" s="54">
        <v>3</v>
      </c>
      <c r="B12" s="54">
        <v>33</v>
      </c>
      <c r="C12" s="56" t="s">
        <v>27</v>
      </c>
      <c r="D12" s="3">
        <v>25</v>
      </c>
      <c r="E12" s="3">
        <v>0</v>
      </c>
      <c r="F12" s="3">
        <v>0</v>
      </c>
      <c r="G12" s="6">
        <f t="shared" si="0"/>
        <v>25</v>
      </c>
      <c r="H12" s="6">
        <v>16</v>
      </c>
      <c r="I12" s="22">
        <v>1</v>
      </c>
      <c r="J12" s="22">
        <v>2</v>
      </c>
      <c r="K12" s="20">
        <v>1</v>
      </c>
      <c r="L12" s="20"/>
      <c r="M12" s="20"/>
      <c r="N12" s="41"/>
      <c r="O12" s="20">
        <v>2</v>
      </c>
      <c r="P12" s="20">
        <v>1</v>
      </c>
      <c r="Q12" s="20"/>
      <c r="R12" s="20">
        <v>0.5</v>
      </c>
      <c r="S12" s="20">
        <v>1</v>
      </c>
      <c r="T12" s="20">
        <v>1</v>
      </c>
      <c r="U12" s="20">
        <v>1</v>
      </c>
      <c r="V12" s="20">
        <v>1</v>
      </c>
      <c r="W12" s="20"/>
      <c r="X12" s="3">
        <v>3</v>
      </c>
      <c r="Y12" s="30" t="s">
        <v>50</v>
      </c>
      <c r="Z12" s="31" t="s">
        <v>50</v>
      </c>
      <c r="AA12" s="31" t="s">
        <v>50</v>
      </c>
      <c r="AB12" s="31" t="s">
        <v>50</v>
      </c>
      <c r="AC12" s="31" t="s">
        <v>50</v>
      </c>
      <c r="AD12" s="31" t="s">
        <v>50</v>
      </c>
      <c r="AE12" s="31" t="s">
        <v>50</v>
      </c>
      <c r="AF12" s="30" t="s">
        <v>50</v>
      </c>
      <c r="AG12" s="30" t="s">
        <v>50</v>
      </c>
      <c r="AH12" s="31" t="s">
        <v>50</v>
      </c>
      <c r="AI12" s="31" t="s">
        <v>50</v>
      </c>
      <c r="AJ12" s="30" t="s">
        <v>50</v>
      </c>
      <c r="AK12" s="3">
        <f t="shared" si="1"/>
        <v>14.5</v>
      </c>
      <c r="AL12" s="3" t="s">
        <v>50</v>
      </c>
      <c r="AM12" s="3" t="s">
        <v>50</v>
      </c>
      <c r="AN12" s="6">
        <f t="shared" si="2"/>
        <v>14.5</v>
      </c>
      <c r="AO12" s="34">
        <f t="shared" si="3"/>
        <v>0.57999999999999996</v>
      </c>
      <c r="AP12" s="6">
        <f t="shared" si="4"/>
        <v>11</v>
      </c>
      <c r="AQ12" s="7"/>
      <c r="AR12" s="33"/>
      <c r="AS12" s="7">
        <f>AP12/H12</f>
        <v>0.6875</v>
      </c>
      <c r="AT12" s="64">
        <f t="shared" si="11"/>
        <v>16</v>
      </c>
      <c r="AU12" s="64">
        <f t="shared" si="12"/>
        <v>11</v>
      </c>
      <c r="AV12" s="64">
        <f t="shared" si="5"/>
        <v>69</v>
      </c>
      <c r="AW12" s="64">
        <f t="shared" si="13"/>
        <v>0</v>
      </c>
      <c r="AX12" s="64">
        <f t="shared" si="14"/>
        <v>0</v>
      </c>
      <c r="AY12" s="64">
        <f t="shared" si="15"/>
        <v>69</v>
      </c>
      <c r="AZ12" s="73">
        <v>44526</v>
      </c>
      <c r="BA12" s="73">
        <v>44621</v>
      </c>
      <c r="BB12" s="73">
        <v>44682</v>
      </c>
      <c r="BC12" s="73">
        <v>44673</v>
      </c>
      <c r="BD12" s="73">
        <v>44717</v>
      </c>
      <c r="BE12" s="73">
        <v>44769</v>
      </c>
      <c r="BF12" s="73">
        <v>44675</v>
      </c>
      <c r="BG12" s="73">
        <v>44150</v>
      </c>
      <c r="BH12" s="73">
        <v>44098</v>
      </c>
      <c r="BI12" s="73">
        <f t="shared" si="6"/>
        <v>44546</v>
      </c>
      <c r="BJ12" s="64">
        <f t="shared" si="7"/>
        <v>44546</v>
      </c>
      <c r="BK12" s="72" t="e">
        <f>VLOOKUP(B12,#REF!,33,0)*1000</f>
        <v>#REF!</v>
      </c>
      <c r="BL12" s="81" t="e">
        <f t="shared" si="16"/>
        <v>#REF!</v>
      </c>
      <c r="BM12" s="75" t="e">
        <f t="shared" si="17"/>
        <v>#REF!</v>
      </c>
      <c r="BN12" s="80">
        <f t="shared" si="8"/>
        <v>0</v>
      </c>
      <c r="BO12" s="75">
        <f t="shared" si="9"/>
        <v>0</v>
      </c>
      <c r="BP12" s="77">
        <v>0</v>
      </c>
      <c r="BQ12" s="72" t="e">
        <f t="shared" si="10"/>
        <v>#REF!</v>
      </c>
      <c r="BR12" s="82">
        <v>1</v>
      </c>
      <c r="BS12" s="84" t="e">
        <f t="shared" si="18"/>
        <v>#REF!</v>
      </c>
      <c r="BT12" s="33"/>
      <c r="BU12" s="33"/>
      <c r="BV12" s="85" t="e">
        <f t="shared" si="19"/>
        <v>#REF!</v>
      </c>
    </row>
    <row r="13" spans="1:74" ht="12.75" customHeight="1" x14ac:dyDescent="0.25">
      <c r="A13" s="54">
        <v>4</v>
      </c>
      <c r="B13" s="54">
        <v>71</v>
      </c>
      <c r="C13" s="56" t="s">
        <v>15</v>
      </c>
      <c r="D13" s="3">
        <v>25</v>
      </c>
      <c r="E13" s="3">
        <v>10</v>
      </c>
      <c r="F13" s="3">
        <v>6</v>
      </c>
      <c r="G13" s="6">
        <f t="shared" si="0"/>
        <v>41</v>
      </c>
      <c r="H13" s="6">
        <v>28</v>
      </c>
      <c r="I13" s="20"/>
      <c r="J13" s="22"/>
      <c r="K13" s="20"/>
      <c r="L13" s="20"/>
      <c r="M13" s="20">
        <v>1</v>
      </c>
      <c r="N13" s="41">
        <v>1</v>
      </c>
      <c r="O13" s="22">
        <v>2</v>
      </c>
      <c r="P13" s="20">
        <v>0.5</v>
      </c>
      <c r="Q13" s="20">
        <v>0.5</v>
      </c>
      <c r="R13" s="20">
        <v>1</v>
      </c>
      <c r="S13" s="20">
        <v>1</v>
      </c>
      <c r="T13" s="20">
        <v>1</v>
      </c>
      <c r="U13" s="20">
        <v>2</v>
      </c>
      <c r="V13" s="20"/>
      <c r="W13" s="20"/>
      <c r="X13" s="3">
        <v>3</v>
      </c>
      <c r="Y13" s="8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8">
        <v>2</v>
      </c>
      <c r="AK13" s="3">
        <f t="shared" si="1"/>
        <v>13</v>
      </c>
      <c r="AL13" s="3">
        <f t="shared" ref="AL13:AL18" si="20">SUM(Y13:AE13)</f>
        <v>0</v>
      </c>
      <c r="AM13" s="3">
        <f>SUM(AF13:AJ13)</f>
        <v>2</v>
      </c>
      <c r="AN13" s="6">
        <f t="shared" si="2"/>
        <v>15</v>
      </c>
      <c r="AO13" s="34">
        <f t="shared" si="3"/>
        <v>0.36585365853658536</v>
      </c>
      <c r="AP13" s="6">
        <f t="shared" si="4"/>
        <v>11</v>
      </c>
      <c r="AQ13" s="7">
        <f>AP13/H13</f>
        <v>0.39285714285714285</v>
      </c>
      <c r="AR13" s="7"/>
      <c r="AS13" s="3"/>
      <c r="AT13" s="64">
        <f t="shared" si="11"/>
        <v>28</v>
      </c>
      <c r="AU13" s="64">
        <f t="shared" si="12"/>
        <v>11</v>
      </c>
      <c r="AV13" s="64">
        <f t="shared" si="5"/>
        <v>39</v>
      </c>
      <c r="AW13" s="64">
        <f t="shared" si="13"/>
        <v>39</v>
      </c>
      <c r="AX13" s="64">
        <f t="shared" si="14"/>
        <v>0</v>
      </c>
      <c r="AY13" s="64">
        <f t="shared" si="15"/>
        <v>0</v>
      </c>
      <c r="AZ13" s="68">
        <v>17565</v>
      </c>
      <c r="BA13" s="68">
        <v>17530</v>
      </c>
      <c r="BB13" s="68">
        <v>17496</v>
      </c>
      <c r="BC13" s="68">
        <v>17499</v>
      </c>
      <c r="BD13" s="68">
        <v>17493</v>
      </c>
      <c r="BE13" s="68">
        <v>17444</v>
      </c>
      <c r="BF13" s="68">
        <v>17351</v>
      </c>
      <c r="BG13" s="68">
        <v>17193</v>
      </c>
      <c r="BH13" s="68">
        <v>17147</v>
      </c>
      <c r="BI13" s="68">
        <f t="shared" si="6"/>
        <v>17413</v>
      </c>
      <c r="BJ13" s="64">
        <f t="shared" si="7"/>
        <v>0</v>
      </c>
      <c r="BK13" s="72" t="e">
        <f>VLOOKUP(B13,#REF!,33,0)*1000</f>
        <v>#REF!</v>
      </c>
      <c r="BL13" s="81" t="e">
        <f t="shared" si="16"/>
        <v>#REF!</v>
      </c>
      <c r="BM13" s="75" t="e">
        <f t="shared" si="17"/>
        <v>#REF!</v>
      </c>
      <c r="BN13" s="80">
        <f t="shared" si="8"/>
        <v>0</v>
      </c>
      <c r="BO13" s="75">
        <f t="shared" si="9"/>
        <v>0</v>
      </c>
      <c r="BP13" s="77">
        <v>0</v>
      </c>
      <c r="BQ13" s="72" t="e">
        <f t="shared" si="10"/>
        <v>#REF!</v>
      </c>
      <c r="BR13" s="82">
        <v>1</v>
      </c>
      <c r="BS13" s="84" t="e">
        <f t="shared" si="18"/>
        <v>#REF!</v>
      </c>
      <c r="BT13" s="33"/>
      <c r="BU13" s="33"/>
      <c r="BV13" s="85" t="e">
        <f t="shared" si="19"/>
        <v>#REF!</v>
      </c>
    </row>
    <row r="14" spans="1:74" ht="12.75" customHeight="1" x14ac:dyDescent="0.25">
      <c r="A14" s="54">
        <v>5</v>
      </c>
      <c r="B14" s="54">
        <v>103</v>
      </c>
      <c r="C14" s="56" t="s">
        <v>16</v>
      </c>
      <c r="D14" s="3">
        <v>25</v>
      </c>
      <c r="E14" s="3">
        <v>10</v>
      </c>
      <c r="F14" s="3">
        <v>6</v>
      </c>
      <c r="G14" s="6">
        <f t="shared" si="0"/>
        <v>41</v>
      </c>
      <c r="H14" s="6">
        <v>28</v>
      </c>
      <c r="I14" s="22">
        <v>1</v>
      </c>
      <c r="J14" s="22">
        <v>2</v>
      </c>
      <c r="K14" s="29"/>
      <c r="L14" s="20">
        <v>1</v>
      </c>
      <c r="M14" s="20">
        <v>1</v>
      </c>
      <c r="N14" s="41">
        <v>1</v>
      </c>
      <c r="O14" s="20">
        <v>2</v>
      </c>
      <c r="P14" s="20">
        <v>1</v>
      </c>
      <c r="Q14" s="20"/>
      <c r="R14" s="20">
        <v>0.5</v>
      </c>
      <c r="S14" s="20"/>
      <c r="T14" s="20"/>
      <c r="U14" s="20">
        <v>1</v>
      </c>
      <c r="V14" s="20">
        <v>0.5</v>
      </c>
      <c r="W14" s="20"/>
      <c r="X14" s="3"/>
      <c r="Y14" s="3">
        <v>1</v>
      </c>
      <c r="Z14" s="3"/>
      <c r="AA14" s="3"/>
      <c r="AB14" s="3">
        <v>0.5</v>
      </c>
      <c r="AC14" s="3"/>
      <c r="AD14" s="3">
        <v>0.5</v>
      </c>
      <c r="AE14" s="6"/>
      <c r="AF14" s="8"/>
      <c r="AG14" s="8"/>
      <c r="AH14" s="3"/>
      <c r="AI14" s="3"/>
      <c r="AJ14" s="8">
        <v>0.5</v>
      </c>
      <c r="AK14" s="3">
        <f t="shared" si="1"/>
        <v>11</v>
      </c>
      <c r="AL14" s="3">
        <f t="shared" si="20"/>
        <v>2</v>
      </c>
      <c r="AM14" s="3">
        <f>SUM(AF14:AJ14)</f>
        <v>0.5</v>
      </c>
      <c r="AN14" s="29">
        <f t="shared" si="2"/>
        <v>13.5</v>
      </c>
      <c r="AO14" s="35">
        <f t="shared" si="3"/>
        <v>0.32926829268292684</v>
      </c>
      <c r="AP14" s="6">
        <f t="shared" si="4"/>
        <v>14</v>
      </c>
      <c r="AQ14" s="33"/>
      <c r="AR14" s="24">
        <f>AP14/H14</f>
        <v>0.5</v>
      </c>
      <c r="AS14" s="3"/>
      <c r="AT14" s="64">
        <f t="shared" si="11"/>
        <v>28</v>
      </c>
      <c r="AU14" s="64">
        <f t="shared" si="12"/>
        <v>14</v>
      </c>
      <c r="AV14" s="64">
        <f t="shared" si="5"/>
        <v>50</v>
      </c>
      <c r="AW14" s="64">
        <f t="shared" si="13"/>
        <v>0</v>
      </c>
      <c r="AX14" s="64">
        <f t="shared" si="14"/>
        <v>50</v>
      </c>
      <c r="AY14" s="64">
        <f t="shared" si="15"/>
        <v>0</v>
      </c>
      <c r="AZ14" s="73">
        <v>36499</v>
      </c>
      <c r="BA14" s="73">
        <v>36452</v>
      </c>
      <c r="BB14" s="73">
        <v>36438</v>
      </c>
      <c r="BC14" s="73">
        <v>36384</v>
      </c>
      <c r="BD14" s="73">
        <v>36377</v>
      </c>
      <c r="BE14" s="73">
        <v>36278</v>
      </c>
      <c r="BF14" s="73">
        <v>36127</v>
      </c>
      <c r="BG14" s="73">
        <v>36006</v>
      </c>
      <c r="BH14" s="73">
        <v>35916</v>
      </c>
      <c r="BI14" s="73">
        <f t="shared" si="6"/>
        <v>36275</v>
      </c>
      <c r="BJ14" s="64">
        <f t="shared" si="7"/>
        <v>36275</v>
      </c>
      <c r="BK14" s="72" t="e">
        <f>VLOOKUP(B14,#REF!,33,0)*1000</f>
        <v>#REF!</v>
      </c>
      <c r="BL14" s="81" t="e">
        <f t="shared" si="16"/>
        <v>#REF!</v>
      </c>
      <c r="BM14" s="75" t="e">
        <f t="shared" si="17"/>
        <v>#REF!</v>
      </c>
      <c r="BN14" s="80">
        <f t="shared" si="8"/>
        <v>0</v>
      </c>
      <c r="BO14" s="75">
        <f t="shared" si="9"/>
        <v>0</v>
      </c>
      <c r="BP14" s="77">
        <v>0</v>
      </c>
      <c r="BQ14" s="72" t="e">
        <f t="shared" si="10"/>
        <v>#REF!</v>
      </c>
      <c r="BR14" s="82">
        <v>1</v>
      </c>
      <c r="BS14" s="84" t="e">
        <f t="shared" si="18"/>
        <v>#REF!</v>
      </c>
      <c r="BT14" s="33"/>
      <c r="BU14" s="33"/>
      <c r="BV14" s="85" t="e">
        <f t="shared" si="19"/>
        <v>#REF!</v>
      </c>
    </row>
    <row r="15" spans="1:74" ht="12.75" customHeight="1" x14ac:dyDescent="0.25">
      <c r="A15" s="54">
        <v>6</v>
      </c>
      <c r="B15" s="54">
        <v>73</v>
      </c>
      <c r="C15" s="56" t="s">
        <v>17</v>
      </c>
      <c r="D15" s="3">
        <v>25</v>
      </c>
      <c r="E15" s="3">
        <v>10</v>
      </c>
      <c r="F15" s="3">
        <v>6</v>
      </c>
      <c r="G15" s="6">
        <f t="shared" si="0"/>
        <v>41</v>
      </c>
      <c r="H15" s="6">
        <v>28</v>
      </c>
      <c r="I15" s="20">
        <v>0.5</v>
      </c>
      <c r="J15" s="22">
        <v>2</v>
      </c>
      <c r="K15" s="29"/>
      <c r="L15" s="20">
        <v>1</v>
      </c>
      <c r="M15" s="20">
        <v>0.5</v>
      </c>
      <c r="N15" s="41">
        <v>1</v>
      </c>
      <c r="O15" s="20">
        <v>2</v>
      </c>
      <c r="P15" s="20"/>
      <c r="Q15" s="20"/>
      <c r="R15" s="20"/>
      <c r="S15" s="20"/>
      <c r="T15" s="20">
        <v>1</v>
      </c>
      <c r="U15" s="20"/>
      <c r="V15" s="20">
        <v>1</v>
      </c>
      <c r="W15" s="20">
        <v>3</v>
      </c>
      <c r="X15" s="3">
        <v>3</v>
      </c>
      <c r="Y15" s="3">
        <v>1</v>
      </c>
      <c r="Z15" s="3"/>
      <c r="AA15" s="3"/>
      <c r="AB15" s="3"/>
      <c r="AC15" s="3"/>
      <c r="AD15" s="3"/>
      <c r="AE15" s="3"/>
      <c r="AF15" s="3"/>
      <c r="AG15" s="3">
        <v>0.5</v>
      </c>
      <c r="AH15" s="3"/>
      <c r="AI15" s="3"/>
      <c r="AJ15" s="3"/>
      <c r="AK15" s="3">
        <f t="shared" si="1"/>
        <v>15</v>
      </c>
      <c r="AL15" s="3">
        <f t="shared" si="20"/>
        <v>1</v>
      </c>
      <c r="AM15" s="3">
        <f>SUM(AF15:AJ15)</f>
        <v>0.5</v>
      </c>
      <c r="AN15" s="6">
        <f t="shared" si="2"/>
        <v>16.5</v>
      </c>
      <c r="AO15" s="34">
        <f t="shared" si="3"/>
        <v>0.40243902439024393</v>
      </c>
      <c r="AP15" s="6">
        <f t="shared" si="4"/>
        <v>12</v>
      </c>
      <c r="AQ15" s="33"/>
      <c r="AR15" s="7">
        <f>AP15/H15</f>
        <v>0.42857142857142855</v>
      </c>
      <c r="AS15" s="3"/>
      <c r="AT15" s="64">
        <f t="shared" si="11"/>
        <v>28</v>
      </c>
      <c r="AU15" s="64">
        <f t="shared" si="12"/>
        <v>12</v>
      </c>
      <c r="AV15" s="64">
        <f t="shared" si="5"/>
        <v>43</v>
      </c>
      <c r="AW15" s="64">
        <f t="shared" si="13"/>
        <v>0</v>
      </c>
      <c r="AX15" s="64">
        <f t="shared" si="14"/>
        <v>43</v>
      </c>
      <c r="AY15" s="64">
        <f t="shared" si="15"/>
        <v>0</v>
      </c>
      <c r="AZ15" s="68">
        <v>11359</v>
      </c>
      <c r="BA15" s="68">
        <v>11339</v>
      </c>
      <c r="BB15" s="68">
        <v>11339</v>
      </c>
      <c r="BC15" s="68">
        <v>11334</v>
      </c>
      <c r="BD15" s="68">
        <v>11320</v>
      </c>
      <c r="BE15" s="68">
        <v>11305</v>
      </c>
      <c r="BF15" s="68">
        <v>11270</v>
      </c>
      <c r="BG15" s="68">
        <v>11210</v>
      </c>
      <c r="BH15" s="68">
        <v>11220</v>
      </c>
      <c r="BI15" s="68">
        <f t="shared" si="6"/>
        <v>11300</v>
      </c>
      <c r="BJ15" s="64">
        <f t="shared" si="7"/>
        <v>11300</v>
      </c>
      <c r="BK15" s="72" t="e">
        <f>VLOOKUP(B15,#REF!,33,0)*1000</f>
        <v>#REF!</v>
      </c>
      <c r="BL15" s="81" t="e">
        <f t="shared" si="16"/>
        <v>#REF!</v>
      </c>
      <c r="BM15" s="75" t="e">
        <f t="shared" si="17"/>
        <v>#REF!</v>
      </c>
      <c r="BN15" s="80">
        <f t="shared" si="8"/>
        <v>0</v>
      </c>
      <c r="BO15" s="75">
        <f t="shared" si="9"/>
        <v>0</v>
      </c>
      <c r="BP15" s="77">
        <v>0</v>
      </c>
      <c r="BQ15" s="72" t="e">
        <f t="shared" si="10"/>
        <v>#REF!</v>
      </c>
      <c r="BR15" s="82">
        <v>1</v>
      </c>
      <c r="BS15" s="84" t="e">
        <f t="shared" si="18"/>
        <v>#REF!</v>
      </c>
      <c r="BT15" s="33"/>
      <c r="BU15" s="33"/>
      <c r="BV15" s="85" t="e">
        <f t="shared" si="19"/>
        <v>#REF!</v>
      </c>
    </row>
    <row r="16" spans="1:74" ht="12.75" customHeight="1" x14ac:dyDescent="0.25">
      <c r="A16" s="54">
        <v>7</v>
      </c>
      <c r="B16" s="54">
        <v>232</v>
      </c>
      <c r="C16" s="57" t="s">
        <v>49</v>
      </c>
      <c r="D16" s="3">
        <v>25</v>
      </c>
      <c r="E16" s="3">
        <v>10</v>
      </c>
      <c r="F16" s="3">
        <v>6</v>
      </c>
      <c r="G16" s="6">
        <f t="shared" si="0"/>
        <v>41</v>
      </c>
      <c r="H16" s="6">
        <v>28</v>
      </c>
      <c r="I16" s="20"/>
      <c r="J16" s="22">
        <v>2</v>
      </c>
      <c r="K16" s="29"/>
      <c r="L16" s="20">
        <v>1</v>
      </c>
      <c r="M16" s="20">
        <v>1</v>
      </c>
      <c r="N16" s="41">
        <v>1</v>
      </c>
      <c r="O16" s="20">
        <v>2</v>
      </c>
      <c r="P16" s="20">
        <v>1</v>
      </c>
      <c r="Q16" s="20"/>
      <c r="R16" s="20"/>
      <c r="S16" s="20"/>
      <c r="T16" s="20">
        <v>1</v>
      </c>
      <c r="U16" s="20">
        <v>1</v>
      </c>
      <c r="V16" s="20">
        <v>0.5</v>
      </c>
      <c r="W16" s="20"/>
      <c r="X16" s="3"/>
      <c r="Y16" s="3">
        <v>1</v>
      </c>
      <c r="Z16" s="3"/>
      <c r="AA16" s="3"/>
      <c r="AB16" s="3"/>
      <c r="AC16" s="3"/>
      <c r="AD16" s="3"/>
      <c r="AE16" s="3">
        <v>3</v>
      </c>
      <c r="AF16" s="8">
        <v>1</v>
      </c>
      <c r="AG16" s="8">
        <v>0.5</v>
      </c>
      <c r="AH16" s="3"/>
      <c r="AI16" s="3"/>
      <c r="AJ16" s="8">
        <v>0.5</v>
      </c>
      <c r="AK16" s="3">
        <f t="shared" si="1"/>
        <v>10.5</v>
      </c>
      <c r="AL16" s="3">
        <f t="shared" si="20"/>
        <v>4</v>
      </c>
      <c r="AM16" s="3">
        <f>SUM(AF16:AJ16)</f>
        <v>2</v>
      </c>
      <c r="AN16" s="6">
        <f t="shared" si="2"/>
        <v>16.5</v>
      </c>
      <c r="AO16" s="34">
        <f t="shared" si="3"/>
        <v>0.40243902439024393</v>
      </c>
      <c r="AP16" s="6">
        <f t="shared" si="4"/>
        <v>14</v>
      </c>
      <c r="AQ16" s="33"/>
      <c r="AR16" s="7">
        <f>AP16/H16</f>
        <v>0.5</v>
      </c>
      <c r="AS16" s="3"/>
      <c r="AT16" s="64">
        <f t="shared" si="11"/>
        <v>28</v>
      </c>
      <c r="AU16" s="64">
        <f t="shared" si="12"/>
        <v>14</v>
      </c>
      <c r="AV16" s="64">
        <f t="shared" si="5"/>
        <v>50</v>
      </c>
      <c r="AW16" s="64">
        <f t="shared" si="13"/>
        <v>0</v>
      </c>
      <c r="AX16" s="64">
        <f t="shared" si="14"/>
        <v>50</v>
      </c>
      <c r="AY16" s="64">
        <f t="shared" si="15"/>
        <v>0</v>
      </c>
      <c r="AZ16" s="73">
        <v>24347</v>
      </c>
      <c r="BA16" s="73">
        <v>24452</v>
      </c>
      <c r="BB16" s="73">
        <v>24529</v>
      </c>
      <c r="BC16" s="73">
        <v>24600</v>
      </c>
      <c r="BD16" s="73">
        <v>24690</v>
      </c>
      <c r="BE16" s="73">
        <v>24799</v>
      </c>
      <c r="BF16" s="73">
        <v>24906</v>
      </c>
      <c r="BG16" s="73">
        <v>24987</v>
      </c>
      <c r="BH16" s="73">
        <v>25059</v>
      </c>
      <c r="BI16" s="73">
        <f t="shared" si="6"/>
        <v>24708</v>
      </c>
      <c r="BJ16" s="64">
        <f t="shared" si="7"/>
        <v>24708</v>
      </c>
      <c r="BK16" s="72" t="e">
        <f>VLOOKUP(B16,#REF!,33,0)*1000</f>
        <v>#REF!</v>
      </c>
      <c r="BL16" s="81" t="e">
        <f t="shared" si="16"/>
        <v>#REF!</v>
      </c>
      <c r="BM16" s="75" t="e">
        <f t="shared" si="17"/>
        <v>#REF!</v>
      </c>
      <c r="BN16" s="80">
        <f t="shared" si="8"/>
        <v>0</v>
      </c>
      <c r="BO16" s="75">
        <f t="shared" si="9"/>
        <v>0</v>
      </c>
      <c r="BP16" s="77">
        <v>0</v>
      </c>
      <c r="BQ16" s="72" t="e">
        <f t="shared" si="10"/>
        <v>#REF!</v>
      </c>
      <c r="BR16" s="82">
        <v>1</v>
      </c>
      <c r="BS16" s="84" t="e">
        <f t="shared" si="18"/>
        <v>#REF!</v>
      </c>
      <c r="BT16" s="33"/>
      <c r="BU16" s="33"/>
      <c r="BV16" s="85" t="e">
        <f t="shared" si="19"/>
        <v>#REF!</v>
      </c>
    </row>
    <row r="17" spans="1:74" ht="12.75" customHeight="1" x14ac:dyDescent="0.25">
      <c r="A17" s="54">
        <v>8</v>
      </c>
      <c r="B17" s="54">
        <v>35</v>
      </c>
      <c r="C17" s="57" t="s">
        <v>31</v>
      </c>
      <c r="D17" s="3">
        <v>25</v>
      </c>
      <c r="E17" s="3">
        <v>9</v>
      </c>
      <c r="F17" s="3">
        <v>0</v>
      </c>
      <c r="G17" s="6">
        <f t="shared" si="0"/>
        <v>34</v>
      </c>
      <c r="H17" s="6">
        <v>22</v>
      </c>
      <c r="I17" s="20">
        <v>0.5</v>
      </c>
      <c r="J17" s="22">
        <v>2</v>
      </c>
      <c r="K17" s="20"/>
      <c r="L17" s="20"/>
      <c r="M17" s="20"/>
      <c r="N17" s="41"/>
      <c r="O17" s="20">
        <v>2</v>
      </c>
      <c r="P17" s="20"/>
      <c r="Q17" s="20"/>
      <c r="R17" s="20"/>
      <c r="S17" s="20"/>
      <c r="T17" s="20">
        <v>1</v>
      </c>
      <c r="U17" s="20">
        <v>2</v>
      </c>
      <c r="V17" s="20">
        <v>1</v>
      </c>
      <c r="W17" s="20">
        <v>0.5</v>
      </c>
      <c r="X17" s="3">
        <v>1.5</v>
      </c>
      <c r="Y17" s="30" t="s">
        <v>50</v>
      </c>
      <c r="Z17" s="3"/>
      <c r="AA17" s="3"/>
      <c r="AB17" s="3"/>
      <c r="AC17" s="3"/>
      <c r="AD17" s="3"/>
      <c r="AE17" s="20">
        <v>3</v>
      </c>
      <c r="AF17" s="30" t="s">
        <v>50</v>
      </c>
      <c r="AG17" s="30" t="s">
        <v>50</v>
      </c>
      <c r="AH17" s="31" t="s">
        <v>50</v>
      </c>
      <c r="AI17" s="31" t="s">
        <v>50</v>
      </c>
      <c r="AJ17" s="30" t="s">
        <v>50</v>
      </c>
      <c r="AK17" s="3">
        <f t="shared" si="1"/>
        <v>10.5</v>
      </c>
      <c r="AL17" s="3">
        <f t="shared" si="20"/>
        <v>3</v>
      </c>
      <c r="AM17" s="3" t="s">
        <v>50</v>
      </c>
      <c r="AN17" s="6">
        <f t="shared" si="2"/>
        <v>13.5</v>
      </c>
      <c r="AO17" s="34">
        <f t="shared" si="3"/>
        <v>0.39705882352941174</v>
      </c>
      <c r="AP17" s="6">
        <f t="shared" si="4"/>
        <v>9</v>
      </c>
      <c r="AQ17" s="33"/>
      <c r="AR17" s="7">
        <f>AP17/H17</f>
        <v>0.40909090909090912</v>
      </c>
      <c r="AS17" s="3"/>
      <c r="AT17" s="64">
        <f t="shared" si="11"/>
        <v>22</v>
      </c>
      <c r="AU17" s="64">
        <f t="shared" si="12"/>
        <v>9</v>
      </c>
      <c r="AV17" s="64">
        <f t="shared" si="5"/>
        <v>41</v>
      </c>
      <c r="AW17" s="64">
        <f t="shared" si="13"/>
        <v>0</v>
      </c>
      <c r="AX17" s="64">
        <f t="shared" si="14"/>
        <v>41</v>
      </c>
      <c r="AY17" s="64">
        <f t="shared" si="15"/>
        <v>0</v>
      </c>
      <c r="AZ17" s="68">
        <v>37809</v>
      </c>
      <c r="BA17" s="68">
        <v>37869</v>
      </c>
      <c r="BB17" s="68">
        <v>37856</v>
      </c>
      <c r="BC17" s="68">
        <v>37678</v>
      </c>
      <c r="BD17" s="68">
        <v>37466</v>
      </c>
      <c r="BE17" s="68">
        <v>36903</v>
      </c>
      <c r="BF17" s="68">
        <v>37903</v>
      </c>
      <c r="BG17" s="68">
        <v>37542</v>
      </c>
      <c r="BH17" s="68">
        <v>37958</v>
      </c>
      <c r="BI17" s="68">
        <f t="shared" si="6"/>
        <v>37665</v>
      </c>
      <c r="BJ17" s="64">
        <f t="shared" si="7"/>
        <v>37665</v>
      </c>
      <c r="BK17" s="72" t="e">
        <f>VLOOKUP(B17,#REF!,33,0)*1000</f>
        <v>#REF!</v>
      </c>
      <c r="BL17" s="81" t="e">
        <f t="shared" si="16"/>
        <v>#REF!</v>
      </c>
      <c r="BM17" s="75" t="e">
        <f t="shared" si="17"/>
        <v>#REF!</v>
      </c>
      <c r="BN17" s="80">
        <f t="shared" si="8"/>
        <v>0</v>
      </c>
      <c r="BO17" s="75">
        <f t="shared" si="9"/>
        <v>0</v>
      </c>
      <c r="BP17" s="77">
        <v>0</v>
      </c>
      <c r="BQ17" s="72" t="e">
        <f t="shared" si="10"/>
        <v>#REF!</v>
      </c>
      <c r="BR17" s="82">
        <v>1</v>
      </c>
      <c r="BS17" s="84" t="e">
        <f t="shared" si="18"/>
        <v>#REF!</v>
      </c>
      <c r="BT17" s="33"/>
      <c r="BU17" s="33"/>
      <c r="BV17" s="85" t="e">
        <f t="shared" si="19"/>
        <v>#REF!</v>
      </c>
    </row>
    <row r="18" spans="1:74" ht="12.75" customHeight="1" x14ac:dyDescent="0.25">
      <c r="A18" s="54">
        <v>9</v>
      </c>
      <c r="B18" s="54">
        <v>275</v>
      </c>
      <c r="C18" s="57" t="s">
        <v>19</v>
      </c>
      <c r="D18" s="3">
        <v>25</v>
      </c>
      <c r="E18" s="3">
        <v>10</v>
      </c>
      <c r="F18" s="3">
        <v>6</v>
      </c>
      <c r="G18" s="6">
        <f t="shared" si="0"/>
        <v>41</v>
      </c>
      <c r="H18" s="6">
        <v>28</v>
      </c>
      <c r="I18" s="20">
        <v>0.5</v>
      </c>
      <c r="J18" s="22">
        <v>2</v>
      </c>
      <c r="K18" s="20"/>
      <c r="L18" s="20">
        <v>1</v>
      </c>
      <c r="M18" s="20"/>
      <c r="N18" s="41">
        <v>1</v>
      </c>
      <c r="O18" s="20">
        <v>2</v>
      </c>
      <c r="P18" s="20"/>
      <c r="Q18" s="20"/>
      <c r="R18" s="20"/>
      <c r="S18" s="20"/>
      <c r="T18" s="20"/>
      <c r="U18" s="20"/>
      <c r="V18" s="20"/>
      <c r="W18" s="20"/>
      <c r="X18" s="3">
        <v>3</v>
      </c>
      <c r="Y18" s="3">
        <v>1</v>
      </c>
      <c r="Z18" s="3"/>
      <c r="AA18" s="3"/>
      <c r="AB18" s="3"/>
      <c r="AC18" s="3"/>
      <c r="AD18" s="3"/>
      <c r="AE18" s="3">
        <v>3</v>
      </c>
      <c r="AF18" s="8"/>
      <c r="AG18" s="8"/>
      <c r="AH18" s="3"/>
      <c r="AI18" s="3"/>
      <c r="AJ18" s="8"/>
      <c r="AK18" s="3">
        <f t="shared" si="1"/>
        <v>9.5</v>
      </c>
      <c r="AL18" s="3">
        <f t="shared" si="20"/>
        <v>4</v>
      </c>
      <c r="AM18" s="3">
        <f>SUM(AF18:AJ18)</f>
        <v>0</v>
      </c>
      <c r="AN18" s="6">
        <f t="shared" si="2"/>
        <v>13.5</v>
      </c>
      <c r="AO18" s="34">
        <f t="shared" si="3"/>
        <v>0.32926829268292684</v>
      </c>
      <c r="AP18" s="6">
        <f t="shared" si="4"/>
        <v>8</v>
      </c>
      <c r="AQ18" s="87">
        <f>AP18/H18</f>
        <v>0.2857142857142857</v>
      </c>
      <c r="AR18" s="7"/>
      <c r="AS18" s="3"/>
      <c r="AT18" s="64">
        <f t="shared" si="11"/>
        <v>28</v>
      </c>
      <c r="AU18" s="64">
        <f t="shared" si="12"/>
        <v>8</v>
      </c>
      <c r="AV18" s="64">
        <f t="shared" si="5"/>
        <v>29</v>
      </c>
      <c r="AW18" s="64">
        <f t="shared" si="13"/>
        <v>29</v>
      </c>
      <c r="AX18" s="64">
        <f t="shared" si="14"/>
        <v>0</v>
      </c>
      <c r="AY18" s="64">
        <f t="shared" si="15"/>
        <v>0</v>
      </c>
      <c r="AZ18" s="73">
        <v>4352</v>
      </c>
      <c r="BA18" s="73">
        <v>4358</v>
      </c>
      <c r="BB18" s="73">
        <v>4358</v>
      </c>
      <c r="BC18" s="73">
        <v>4365</v>
      </c>
      <c r="BD18" s="73">
        <v>4381</v>
      </c>
      <c r="BE18" s="73">
        <v>4360</v>
      </c>
      <c r="BF18" s="73">
        <v>4360</v>
      </c>
      <c r="BG18" s="73">
        <v>4345</v>
      </c>
      <c r="BH18" s="73">
        <v>4362</v>
      </c>
      <c r="BI18" s="73">
        <f t="shared" si="6"/>
        <v>4360</v>
      </c>
      <c r="BJ18" s="64">
        <f t="shared" si="7"/>
        <v>0</v>
      </c>
      <c r="BK18" s="72" t="e">
        <f>VLOOKUP(B18,#REF!,33,0)*1000</f>
        <v>#REF!</v>
      </c>
      <c r="BL18" s="81" t="e">
        <f t="shared" si="16"/>
        <v>#REF!</v>
      </c>
      <c r="BM18" s="75" t="e">
        <f t="shared" si="17"/>
        <v>#REF!</v>
      </c>
      <c r="BN18" s="80">
        <f t="shared" si="8"/>
        <v>0</v>
      </c>
      <c r="BO18" s="75">
        <f t="shared" si="9"/>
        <v>0</v>
      </c>
      <c r="BP18" s="77">
        <v>0</v>
      </c>
      <c r="BQ18" s="72" t="e">
        <f t="shared" si="10"/>
        <v>#REF!</v>
      </c>
      <c r="BR18" s="82">
        <v>1</v>
      </c>
      <c r="BS18" s="84" t="e">
        <f t="shared" si="18"/>
        <v>#REF!</v>
      </c>
      <c r="BT18" s="33"/>
      <c r="BU18" s="33"/>
      <c r="BV18" s="85" t="e">
        <f t="shared" si="19"/>
        <v>#REF!</v>
      </c>
    </row>
    <row r="19" spans="1:74" ht="12.75" customHeight="1" x14ac:dyDescent="0.25">
      <c r="A19" s="54">
        <v>10</v>
      </c>
      <c r="B19" s="54">
        <v>49</v>
      </c>
      <c r="C19" s="57" t="s">
        <v>28</v>
      </c>
      <c r="D19" s="3">
        <v>25</v>
      </c>
      <c r="E19" s="3">
        <v>0</v>
      </c>
      <c r="F19" s="3">
        <v>0</v>
      </c>
      <c r="G19" s="6">
        <f t="shared" si="0"/>
        <v>25</v>
      </c>
      <c r="H19" s="6">
        <v>16</v>
      </c>
      <c r="I19" s="20">
        <v>0.5</v>
      </c>
      <c r="J19" s="22"/>
      <c r="K19" s="20"/>
      <c r="L19" s="20"/>
      <c r="M19" s="20"/>
      <c r="N19" s="41"/>
      <c r="O19" s="22">
        <v>2</v>
      </c>
      <c r="P19" s="20"/>
      <c r="Q19" s="20"/>
      <c r="R19" s="20"/>
      <c r="S19" s="20"/>
      <c r="T19" s="20">
        <v>1</v>
      </c>
      <c r="U19" s="20"/>
      <c r="V19" s="20">
        <v>1</v>
      </c>
      <c r="W19" s="20"/>
      <c r="X19" s="3">
        <v>3</v>
      </c>
      <c r="Y19" s="30" t="s">
        <v>50</v>
      </c>
      <c r="Z19" s="31" t="s">
        <v>50</v>
      </c>
      <c r="AA19" s="31" t="s">
        <v>50</v>
      </c>
      <c r="AB19" s="31" t="s">
        <v>50</v>
      </c>
      <c r="AC19" s="31" t="s">
        <v>50</v>
      </c>
      <c r="AD19" s="31" t="s">
        <v>50</v>
      </c>
      <c r="AE19" s="31" t="s">
        <v>50</v>
      </c>
      <c r="AF19" s="30" t="s">
        <v>50</v>
      </c>
      <c r="AG19" s="30" t="s">
        <v>50</v>
      </c>
      <c r="AH19" s="31" t="s">
        <v>50</v>
      </c>
      <c r="AI19" s="31" t="s">
        <v>50</v>
      </c>
      <c r="AJ19" s="30" t="s">
        <v>50</v>
      </c>
      <c r="AK19" s="3">
        <f t="shared" si="1"/>
        <v>7.5</v>
      </c>
      <c r="AL19" s="3" t="s">
        <v>50</v>
      </c>
      <c r="AM19" s="3" t="s">
        <v>50</v>
      </c>
      <c r="AN19" s="6">
        <f t="shared" si="2"/>
        <v>7.5</v>
      </c>
      <c r="AO19" s="34">
        <f t="shared" si="3"/>
        <v>0.3</v>
      </c>
      <c r="AP19" s="6">
        <f t="shared" si="4"/>
        <v>5</v>
      </c>
      <c r="AQ19" s="7">
        <f>AP19/H19</f>
        <v>0.3125</v>
      </c>
      <c r="AR19" s="7"/>
      <c r="AS19" s="3"/>
      <c r="AT19" s="64">
        <f t="shared" si="11"/>
        <v>16</v>
      </c>
      <c r="AU19" s="64">
        <f t="shared" si="12"/>
        <v>5</v>
      </c>
      <c r="AV19" s="64">
        <f t="shared" si="5"/>
        <v>31</v>
      </c>
      <c r="AW19" s="64">
        <f t="shared" si="13"/>
        <v>31</v>
      </c>
      <c r="AX19" s="64">
        <f t="shared" si="14"/>
        <v>0</v>
      </c>
      <c r="AY19" s="64">
        <f t="shared" si="15"/>
        <v>0</v>
      </c>
      <c r="AZ19" s="68">
        <v>28368</v>
      </c>
      <c r="BA19" s="68">
        <v>28385</v>
      </c>
      <c r="BB19" s="68">
        <v>28412</v>
      </c>
      <c r="BC19" s="68">
        <v>28397</v>
      </c>
      <c r="BD19" s="68">
        <v>28390</v>
      </c>
      <c r="BE19" s="68">
        <v>28328</v>
      </c>
      <c r="BF19" s="68">
        <v>28220</v>
      </c>
      <c r="BG19" s="68">
        <v>28085</v>
      </c>
      <c r="BH19" s="68">
        <v>28087</v>
      </c>
      <c r="BI19" s="68">
        <f t="shared" si="6"/>
        <v>28297</v>
      </c>
      <c r="BJ19" s="64">
        <f t="shared" si="7"/>
        <v>0</v>
      </c>
      <c r="BK19" s="72" t="e">
        <f>VLOOKUP(B19,#REF!,33,0)*1000</f>
        <v>#REF!</v>
      </c>
      <c r="BL19" s="81" t="e">
        <f t="shared" si="16"/>
        <v>#REF!</v>
      </c>
      <c r="BM19" s="75" t="e">
        <f t="shared" si="17"/>
        <v>#REF!</v>
      </c>
      <c r="BN19" s="80">
        <f t="shared" si="8"/>
        <v>0</v>
      </c>
      <c r="BO19" s="75">
        <f t="shared" si="9"/>
        <v>0</v>
      </c>
      <c r="BP19" s="77">
        <v>0</v>
      </c>
      <c r="BQ19" s="72" t="e">
        <f t="shared" si="10"/>
        <v>#REF!</v>
      </c>
      <c r="BR19" s="82">
        <v>1</v>
      </c>
      <c r="BS19" s="84" t="e">
        <f t="shared" si="18"/>
        <v>#REF!</v>
      </c>
      <c r="BT19" s="33"/>
      <c r="BU19" s="33"/>
      <c r="BV19" s="85" t="e">
        <f t="shared" si="19"/>
        <v>#REF!</v>
      </c>
    </row>
    <row r="20" spans="1:74" ht="12.75" customHeight="1" x14ac:dyDescent="0.25">
      <c r="A20" s="54">
        <v>11</v>
      </c>
      <c r="B20" s="54">
        <v>1</v>
      </c>
      <c r="C20" s="58" t="s">
        <v>34</v>
      </c>
      <c r="D20" s="3">
        <v>25</v>
      </c>
      <c r="E20" s="3">
        <v>0</v>
      </c>
      <c r="F20" s="3">
        <v>0</v>
      </c>
      <c r="G20" s="6">
        <f t="shared" si="0"/>
        <v>25</v>
      </c>
      <c r="H20" s="6">
        <v>16</v>
      </c>
      <c r="I20" s="20"/>
      <c r="J20" s="22">
        <v>2</v>
      </c>
      <c r="K20" s="20"/>
      <c r="L20" s="20">
        <v>1</v>
      </c>
      <c r="M20" s="20">
        <v>1</v>
      </c>
      <c r="N20" s="41">
        <v>1</v>
      </c>
      <c r="O20" s="20">
        <v>2</v>
      </c>
      <c r="P20" s="20"/>
      <c r="Q20" s="20"/>
      <c r="R20" s="20"/>
      <c r="S20" s="20"/>
      <c r="T20" s="20">
        <v>1</v>
      </c>
      <c r="U20" s="20">
        <v>1</v>
      </c>
      <c r="V20" s="20"/>
      <c r="W20" s="20">
        <v>2</v>
      </c>
      <c r="X20" s="3">
        <v>3</v>
      </c>
      <c r="Y20" s="30" t="s">
        <v>50</v>
      </c>
      <c r="Z20" s="31" t="s">
        <v>50</v>
      </c>
      <c r="AA20" s="31" t="s">
        <v>50</v>
      </c>
      <c r="AB20" s="31" t="s">
        <v>50</v>
      </c>
      <c r="AC20" s="31" t="s">
        <v>50</v>
      </c>
      <c r="AD20" s="31" t="s">
        <v>50</v>
      </c>
      <c r="AE20" s="31" t="s">
        <v>50</v>
      </c>
      <c r="AF20" s="30" t="s">
        <v>50</v>
      </c>
      <c r="AG20" s="30" t="s">
        <v>50</v>
      </c>
      <c r="AH20" s="31" t="s">
        <v>50</v>
      </c>
      <c r="AI20" s="31" t="s">
        <v>50</v>
      </c>
      <c r="AJ20" s="30" t="s">
        <v>50</v>
      </c>
      <c r="AK20" s="3">
        <f t="shared" si="1"/>
        <v>14</v>
      </c>
      <c r="AL20" s="3" t="s">
        <v>50</v>
      </c>
      <c r="AM20" s="3" t="s">
        <v>50</v>
      </c>
      <c r="AN20" s="6">
        <f t="shared" si="2"/>
        <v>14</v>
      </c>
      <c r="AO20" s="34">
        <f t="shared" si="3"/>
        <v>0.56000000000000005</v>
      </c>
      <c r="AP20" s="6">
        <f t="shared" si="4"/>
        <v>9</v>
      </c>
      <c r="AQ20" s="33"/>
      <c r="AR20" s="7">
        <f>AP20/H20</f>
        <v>0.5625</v>
      </c>
      <c r="AS20" s="3"/>
      <c r="AT20" s="64">
        <f t="shared" si="11"/>
        <v>16</v>
      </c>
      <c r="AU20" s="64">
        <f t="shared" si="12"/>
        <v>9</v>
      </c>
      <c r="AV20" s="64">
        <f t="shared" si="5"/>
        <v>56</v>
      </c>
      <c r="AW20" s="64">
        <f t="shared" si="13"/>
        <v>0</v>
      </c>
      <c r="AX20" s="64">
        <f t="shared" si="14"/>
        <v>56</v>
      </c>
      <c r="AY20" s="64">
        <f t="shared" si="15"/>
        <v>0</v>
      </c>
      <c r="AZ20" s="73">
        <v>25227</v>
      </c>
      <c r="BA20" s="73">
        <v>25196</v>
      </c>
      <c r="BB20" s="73">
        <v>25226</v>
      </c>
      <c r="BC20" s="73">
        <v>25230</v>
      </c>
      <c r="BD20" s="73">
        <v>25205</v>
      </c>
      <c r="BE20" s="73">
        <v>25115</v>
      </c>
      <c r="BF20" s="73">
        <v>25004</v>
      </c>
      <c r="BG20" s="73">
        <v>24477</v>
      </c>
      <c r="BH20" s="73">
        <v>24422</v>
      </c>
      <c r="BI20" s="73">
        <f t="shared" si="6"/>
        <v>25011</v>
      </c>
      <c r="BJ20" s="64">
        <f t="shared" si="7"/>
        <v>25011</v>
      </c>
      <c r="BK20" s="72" t="e">
        <f>VLOOKUP(B20,#REF!,33,0)*1000</f>
        <v>#REF!</v>
      </c>
      <c r="BL20" s="81" t="e">
        <f t="shared" si="16"/>
        <v>#REF!</v>
      </c>
      <c r="BM20" s="75" t="e">
        <f t="shared" si="17"/>
        <v>#REF!</v>
      </c>
      <c r="BN20" s="80">
        <f t="shared" si="8"/>
        <v>0</v>
      </c>
      <c r="BO20" s="75">
        <f t="shared" si="9"/>
        <v>0</v>
      </c>
      <c r="BP20" s="77">
        <v>0</v>
      </c>
      <c r="BQ20" s="72" t="e">
        <f t="shared" si="10"/>
        <v>#REF!</v>
      </c>
      <c r="BR20" s="82">
        <v>1</v>
      </c>
      <c r="BS20" s="84" t="e">
        <f t="shared" si="18"/>
        <v>#REF!</v>
      </c>
      <c r="BT20" s="33"/>
      <c r="BU20" s="33"/>
      <c r="BV20" s="85" t="e">
        <f t="shared" si="19"/>
        <v>#REF!</v>
      </c>
    </row>
    <row r="21" spans="1:74" ht="12.75" customHeight="1" x14ac:dyDescent="0.25">
      <c r="A21" s="54">
        <v>12</v>
      </c>
      <c r="B21" s="54">
        <v>10</v>
      </c>
      <c r="C21" s="57" t="s">
        <v>37</v>
      </c>
      <c r="D21" s="3">
        <v>25</v>
      </c>
      <c r="E21" s="3">
        <v>0</v>
      </c>
      <c r="F21" s="3">
        <v>0</v>
      </c>
      <c r="G21" s="6">
        <f t="shared" si="0"/>
        <v>25</v>
      </c>
      <c r="H21" s="6">
        <v>16</v>
      </c>
      <c r="I21" s="20"/>
      <c r="J21" s="22">
        <v>2</v>
      </c>
      <c r="K21" s="20"/>
      <c r="L21" s="20"/>
      <c r="M21" s="20">
        <v>1</v>
      </c>
      <c r="N21" s="41"/>
      <c r="O21" s="22">
        <v>2</v>
      </c>
      <c r="P21" s="20">
        <v>1</v>
      </c>
      <c r="Q21" s="20"/>
      <c r="R21" s="20"/>
      <c r="S21" s="20">
        <v>1</v>
      </c>
      <c r="T21" s="20">
        <v>1</v>
      </c>
      <c r="U21" s="20">
        <v>1</v>
      </c>
      <c r="V21" s="20">
        <v>0.5</v>
      </c>
      <c r="W21" s="20"/>
      <c r="X21" s="3">
        <v>3</v>
      </c>
      <c r="Y21" s="30" t="s">
        <v>50</v>
      </c>
      <c r="Z21" s="31" t="s">
        <v>50</v>
      </c>
      <c r="AA21" s="31" t="s">
        <v>50</v>
      </c>
      <c r="AB21" s="31" t="s">
        <v>50</v>
      </c>
      <c r="AC21" s="31" t="s">
        <v>50</v>
      </c>
      <c r="AD21" s="31" t="s">
        <v>50</v>
      </c>
      <c r="AE21" s="31" t="s">
        <v>50</v>
      </c>
      <c r="AF21" s="30" t="s">
        <v>50</v>
      </c>
      <c r="AG21" s="30" t="s">
        <v>50</v>
      </c>
      <c r="AH21" s="31" t="s">
        <v>50</v>
      </c>
      <c r="AI21" s="31" t="s">
        <v>50</v>
      </c>
      <c r="AJ21" s="30" t="s">
        <v>50</v>
      </c>
      <c r="AK21" s="3">
        <f t="shared" si="1"/>
        <v>12.5</v>
      </c>
      <c r="AL21" s="3" t="s">
        <v>50</v>
      </c>
      <c r="AM21" s="3" t="s">
        <v>50</v>
      </c>
      <c r="AN21" s="6">
        <f t="shared" si="2"/>
        <v>12.5</v>
      </c>
      <c r="AO21" s="34">
        <f t="shared" si="3"/>
        <v>0.5</v>
      </c>
      <c r="AP21" s="6">
        <f t="shared" si="4"/>
        <v>9</v>
      </c>
      <c r="AQ21" s="33"/>
      <c r="AR21" s="34">
        <f>AP21/H21</f>
        <v>0.5625</v>
      </c>
      <c r="AS21" s="3"/>
      <c r="AT21" s="64">
        <f t="shared" si="11"/>
        <v>16</v>
      </c>
      <c r="AU21" s="64">
        <f t="shared" si="12"/>
        <v>9</v>
      </c>
      <c r="AV21" s="64">
        <f t="shared" si="5"/>
        <v>56</v>
      </c>
      <c r="AW21" s="64">
        <f t="shared" si="13"/>
        <v>0</v>
      </c>
      <c r="AX21" s="64">
        <f t="shared" si="14"/>
        <v>56</v>
      </c>
      <c r="AY21" s="64">
        <f t="shared" si="15"/>
        <v>0</v>
      </c>
      <c r="AZ21" s="68">
        <v>91189</v>
      </c>
      <c r="BA21" s="68">
        <v>91206</v>
      </c>
      <c r="BB21" s="68">
        <v>91334</v>
      </c>
      <c r="BC21" s="68">
        <v>91378</v>
      </c>
      <c r="BD21" s="68">
        <v>91487</v>
      </c>
      <c r="BE21" s="68">
        <v>91532</v>
      </c>
      <c r="BF21" s="68">
        <v>91563</v>
      </c>
      <c r="BG21" s="68">
        <v>91113</v>
      </c>
      <c r="BH21" s="68">
        <v>91130</v>
      </c>
      <c r="BI21" s="68">
        <f t="shared" si="6"/>
        <v>91326</v>
      </c>
      <c r="BJ21" s="64">
        <f t="shared" si="7"/>
        <v>91326</v>
      </c>
      <c r="BK21" s="72" t="e">
        <f>VLOOKUP(B21,#REF!,33,0)*1000</f>
        <v>#REF!</v>
      </c>
      <c r="BL21" s="81" t="e">
        <f t="shared" si="16"/>
        <v>#REF!</v>
      </c>
      <c r="BM21" s="75" t="e">
        <f t="shared" si="17"/>
        <v>#REF!</v>
      </c>
      <c r="BN21" s="80">
        <f t="shared" si="8"/>
        <v>0</v>
      </c>
      <c r="BO21" s="75">
        <f t="shared" si="9"/>
        <v>0</v>
      </c>
      <c r="BP21" s="77">
        <v>0</v>
      </c>
      <c r="BQ21" s="72" t="e">
        <f t="shared" si="10"/>
        <v>#REF!</v>
      </c>
      <c r="BR21" s="82">
        <v>1</v>
      </c>
      <c r="BS21" s="84" t="e">
        <f t="shared" si="18"/>
        <v>#REF!</v>
      </c>
      <c r="BT21" s="33"/>
      <c r="BU21" s="33"/>
      <c r="BV21" s="85" t="e">
        <f t="shared" si="19"/>
        <v>#REF!</v>
      </c>
    </row>
    <row r="22" spans="1:74" ht="12.75" customHeight="1" x14ac:dyDescent="0.25">
      <c r="A22" s="54">
        <v>13</v>
      </c>
      <c r="B22" s="54">
        <v>4</v>
      </c>
      <c r="C22" s="57" t="s">
        <v>35</v>
      </c>
      <c r="D22" s="3">
        <v>25</v>
      </c>
      <c r="E22" s="3">
        <v>0</v>
      </c>
      <c r="F22" s="3">
        <v>0</v>
      </c>
      <c r="G22" s="6">
        <f t="shared" si="0"/>
        <v>25</v>
      </c>
      <c r="H22" s="6">
        <v>16</v>
      </c>
      <c r="I22" s="20">
        <v>0.5</v>
      </c>
      <c r="J22" s="22">
        <v>0.5</v>
      </c>
      <c r="K22" s="20"/>
      <c r="L22" s="20"/>
      <c r="M22" s="20">
        <v>0.5</v>
      </c>
      <c r="N22" s="41">
        <v>1</v>
      </c>
      <c r="O22" s="20"/>
      <c r="P22" s="20">
        <v>1</v>
      </c>
      <c r="Q22" s="20"/>
      <c r="R22" s="20"/>
      <c r="S22" s="20">
        <v>1</v>
      </c>
      <c r="T22" s="20">
        <v>1</v>
      </c>
      <c r="U22" s="20">
        <v>1</v>
      </c>
      <c r="V22" s="20">
        <v>1</v>
      </c>
      <c r="W22" s="20"/>
      <c r="X22" s="3">
        <v>3</v>
      </c>
      <c r="Y22" s="30" t="s">
        <v>50</v>
      </c>
      <c r="Z22" s="31" t="s">
        <v>50</v>
      </c>
      <c r="AA22" s="31" t="s">
        <v>50</v>
      </c>
      <c r="AB22" s="31" t="s">
        <v>50</v>
      </c>
      <c r="AC22" s="31" t="s">
        <v>50</v>
      </c>
      <c r="AD22" s="31" t="s">
        <v>50</v>
      </c>
      <c r="AE22" s="31" t="s">
        <v>50</v>
      </c>
      <c r="AF22" s="30" t="s">
        <v>50</v>
      </c>
      <c r="AG22" s="30" t="s">
        <v>50</v>
      </c>
      <c r="AH22" s="31" t="s">
        <v>50</v>
      </c>
      <c r="AI22" s="31" t="s">
        <v>50</v>
      </c>
      <c r="AJ22" s="30" t="s">
        <v>50</v>
      </c>
      <c r="AK22" s="3">
        <f t="shared" si="1"/>
        <v>10.5</v>
      </c>
      <c r="AL22" s="3" t="s">
        <v>50</v>
      </c>
      <c r="AM22" s="3" t="s">
        <v>50</v>
      </c>
      <c r="AN22" s="6">
        <f t="shared" si="2"/>
        <v>10.5</v>
      </c>
      <c r="AO22" s="34">
        <f t="shared" si="3"/>
        <v>0.42</v>
      </c>
      <c r="AP22" s="6">
        <f t="shared" si="4"/>
        <v>10</v>
      </c>
      <c r="AQ22" s="33"/>
      <c r="AR22" s="7"/>
      <c r="AS22" s="7">
        <f>AP22/H22</f>
        <v>0.625</v>
      </c>
      <c r="AT22" s="64">
        <f t="shared" si="11"/>
        <v>16</v>
      </c>
      <c r="AU22" s="64">
        <f t="shared" si="12"/>
        <v>10</v>
      </c>
      <c r="AV22" s="64">
        <f t="shared" si="5"/>
        <v>63</v>
      </c>
      <c r="AW22" s="64">
        <f t="shared" si="13"/>
        <v>0</v>
      </c>
      <c r="AX22" s="64">
        <f t="shared" si="14"/>
        <v>0</v>
      </c>
      <c r="AY22" s="64">
        <f t="shared" si="15"/>
        <v>63</v>
      </c>
      <c r="AZ22" s="73">
        <v>55947</v>
      </c>
      <c r="BA22" s="73">
        <v>55923</v>
      </c>
      <c r="BB22" s="73">
        <v>55883</v>
      </c>
      <c r="BC22" s="73">
        <v>55927</v>
      </c>
      <c r="BD22" s="73">
        <v>55895</v>
      </c>
      <c r="BE22" s="73">
        <v>55821</v>
      </c>
      <c r="BF22" s="73">
        <v>55724</v>
      </c>
      <c r="BG22" s="73">
        <v>55180</v>
      </c>
      <c r="BH22" s="73">
        <v>55168</v>
      </c>
      <c r="BI22" s="73">
        <f t="shared" si="6"/>
        <v>55719</v>
      </c>
      <c r="BJ22" s="64">
        <f t="shared" si="7"/>
        <v>55719</v>
      </c>
      <c r="BK22" s="72" t="e">
        <f>VLOOKUP(B22,#REF!,33,0)*1000</f>
        <v>#REF!</v>
      </c>
      <c r="BL22" s="81" t="e">
        <f t="shared" si="16"/>
        <v>#REF!</v>
      </c>
      <c r="BM22" s="75" t="e">
        <f t="shared" si="17"/>
        <v>#REF!</v>
      </c>
      <c r="BN22" s="80">
        <f t="shared" si="8"/>
        <v>0</v>
      </c>
      <c r="BO22" s="75">
        <f t="shared" si="9"/>
        <v>0</v>
      </c>
      <c r="BP22" s="77">
        <v>0</v>
      </c>
      <c r="BQ22" s="72" t="e">
        <f t="shared" si="10"/>
        <v>#REF!</v>
      </c>
      <c r="BR22" s="82">
        <v>1</v>
      </c>
      <c r="BS22" s="84" t="e">
        <f t="shared" si="18"/>
        <v>#REF!</v>
      </c>
      <c r="BT22" s="33"/>
      <c r="BU22" s="33"/>
      <c r="BV22" s="85" t="e">
        <f t="shared" si="19"/>
        <v>#REF!</v>
      </c>
    </row>
    <row r="23" spans="1:74" ht="12.75" customHeight="1" x14ac:dyDescent="0.25">
      <c r="A23" s="54">
        <v>14</v>
      </c>
      <c r="B23" s="54">
        <v>8</v>
      </c>
      <c r="C23" s="57" t="s">
        <v>36</v>
      </c>
      <c r="D23" s="3">
        <v>25</v>
      </c>
      <c r="E23" s="3">
        <v>0</v>
      </c>
      <c r="F23" s="3">
        <v>0</v>
      </c>
      <c r="G23" s="6">
        <f t="shared" si="0"/>
        <v>25</v>
      </c>
      <c r="H23" s="6">
        <v>16</v>
      </c>
      <c r="I23" s="20"/>
      <c r="J23" s="22"/>
      <c r="K23" s="20"/>
      <c r="L23" s="20"/>
      <c r="M23" s="20">
        <v>1</v>
      </c>
      <c r="N23" s="41"/>
      <c r="O23" s="20">
        <v>2</v>
      </c>
      <c r="P23" s="20">
        <v>0.5</v>
      </c>
      <c r="Q23" s="20"/>
      <c r="R23" s="20">
        <v>0.5</v>
      </c>
      <c r="S23" s="20"/>
      <c r="T23" s="20">
        <v>1</v>
      </c>
      <c r="U23" s="20">
        <v>1</v>
      </c>
      <c r="V23" s="20">
        <v>0.5</v>
      </c>
      <c r="W23" s="20"/>
      <c r="X23" s="3">
        <v>3</v>
      </c>
      <c r="Y23" s="30" t="s">
        <v>50</v>
      </c>
      <c r="Z23" s="31" t="s">
        <v>50</v>
      </c>
      <c r="AA23" s="31" t="s">
        <v>50</v>
      </c>
      <c r="AB23" s="31" t="s">
        <v>50</v>
      </c>
      <c r="AC23" s="31" t="s">
        <v>50</v>
      </c>
      <c r="AD23" s="31" t="s">
        <v>50</v>
      </c>
      <c r="AE23" s="31" t="s">
        <v>50</v>
      </c>
      <c r="AF23" s="30" t="s">
        <v>50</v>
      </c>
      <c r="AG23" s="30" t="s">
        <v>50</v>
      </c>
      <c r="AH23" s="31" t="s">
        <v>50</v>
      </c>
      <c r="AI23" s="31" t="s">
        <v>50</v>
      </c>
      <c r="AJ23" s="30" t="s">
        <v>50</v>
      </c>
      <c r="AK23" s="3">
        <f t="shared" si="1"/>
        <v>9.5</v>
      </c>
      <c r="AL23" s="3" t="s">
        <v>50</v>
      </c>
      <c r="AM23" s="3" t="s">
        <v>50</v>
      </c>
      <c r="AN23" s="6">
        <f t="shared" si="2"/>
        <v>9.5</v>
      </c>
      <c r="AO23" s="34">
        <f t="shared" si="3"/>
        <v>0.38</v>
      </c>
      <c r="AP23" s="6">
        <f t="shared" si="4"/>
        <v>8</v>
      </c>
      <c r="AQ23" s="33"/>
      <c r="AR23" s="7">
        <f>AP23/H23</f>
        <v>0.5</v>
      </c>
      <c r="AS23" s="3"/>
      <c r="AT23" s="64">
        <f t="shared" si="11"/>
        <v>16</v>
      </c>
      <c r="AU23" s="64">
        <f t="shared" si="12"/>
        <v>8</v>
      </c>
      <c r="AV23" s="64">
        <f t="shared" si="5"/>
        <v>50</v>
      </c>
      <c r="AW23" s="64">
        <f t="shared" si="13"/>
        <v>0</v>
      </c>
      <c r="AX23" s="64">
        <f t="shared" si="14"/>
        <v>50</v>
      </c>
      <c r="AY23" s="64">
        <f t="shared" si="15"/>
        <v>0</v>
      </c>
      <c r="AZ23" s="68">
        <v>14149</v>
      </c>
      <c r="BA23" s="68">
        <v>14145</v>
      </c>
      <c r="BB23" s="68">
        <v>14124</v>
      </c>
      <c r="BC23" s="68">
        <v>14115</v>
      </c>
      <c r="BD23" s="68">
        <v>14101</v>
      </c>
      <c r="BE23" s="68">
        <v>14060</v>
      </c>
      <c r="BF23" s="68">
        <v>14052</v>
      </c>
      <c r="BG23" s="68">
        <v>13868</v>
      </c>
      <c r="BH23" s="68">
        <v>13845</v>
      </c>
      <c r="BI23" s="68">
        <f t="shared" si="6"/>
        <v>14051</v>
      </c>
      <c r="BJ23" s="64">
        <f t="shared" si="7"/>
        <v>14051</v>
      </c>
      <c r="BK23" s="72" t="e">
        <f>VLOOKUP(B23,#REF!,33,0)*1000</f>
        <v>#REF!</v>
      </c>
      <c r="BL23" s="81" t="e">
        <f t="shared" si="16"/>
        <v>#REF!</v>
      </c>
      <c r="BM23" s="75" t="e">
        <f t="shared" si="17"/>
        <v>#REF!</v>
      </c>
      <c r="BN23" s="80">
        <f t="shared" si="8"/>
        <v>0</v>
      </c>
      <c r="BO23" s="75">
        <f t="shared" si="9"/>
        <v>0</v>
      </c>
      <c r="BP23" s="77">
        <v>0</v>
      </c>
      <c r="BQ23" s="72" t="e">
        <f t="shared" si="10"/>
        <v>#REF!</v>
      </c>
      <c r="BR23" s="82">
        <v>1</v>
      </c>
      <c r="BS23" s="84" t="e">
        <f t="shared" si="18"/>
        <v>#REF!</v>
      </c>
      <c r="BT23" s="33"/>
      <c r="BU23" s="33"/>
      <c r="BV23" s="85" t="e">
        <f t="shared" si="19"/>
        <v>#REF!</v>
      </c>
    </row>
    <row r="24" spans="1:74" ht="12.75" customHeight="1" x14ac:dyDescent="0.25">
      <c r="A24" s="54">
        <v>15</v>
      </c>
      <c r="B24" s="54">
        <v>13</v>
      </c>
      <c r="C24" s="57" t="s">
        <v>62</v>
      </c>
      <c r="D24" s="3">
        <v>25</v>
      </c>
      <c r="E24" s="3">
        <v>10</v>
      </c>
      <c r="F24" s="5">
        <v>0</v>
      </c>
      <c r="G24" s="6">
        <f t="shared" si="0"/>
        <v>35</v>
      </c>
      <c r="H24" s="6">
        <v>23</v>
      </c>
      <c r="I24" s="20"/>
      <c r="J24" s="22"/>
      <c r="K24" s="20"/>
      <c r="L24" s="20"/>
      <c r="M24" s="20"/>
      <c r="N24" s="41">
        <v>1</v>
      </c>
      <c r="O24" s="20">
        <v>2</v>
      </c>
      <c r="P24" s="20"/>
      <c r="Q24" s="20">
        <v>0.5</v>
      </c>
      <c r="R24" s="20"/>
      <c r="S24" s="20"/>
      <c r="T24" s="20"/>
      <c r="U24" s="20">
        <v>2</v>
      </c>
      <c r="V24" s="20">
        <v>1</v>
      </c>
      <c r="W24" s="20">
        <v>3</v>
      </c>
      <c r="X24" s="3"/>
      <c r="Y24" s="3"/>
      <c r="Z24" s="3"/>
      <c r="AA24" s="3"/>
      <c r="AB24" s="3"/>
      <c r="AC24" s="3"/>
      <c r="AD24" s="3"/>
      <c r="AE24" s="20">
        <v>0.5</v>
      </c>
      <c r="AF24" s="30" t="s">
        <v>50</v>
      </c>
      <c r="AG24" s="30" t="s">
        <v>50</v>
      </c>
      <c r="AH24" s="31" t="s">
        <v>50</v>
      </c>
      <c r="AI24" s="31" t="s">
        <v>50</v>
      </c>
      <c r="AJ24" s="30" t="s">
        <v>50</v>
      </c>
      <c r="AK24" s="3">
        <f t="shared" si="1"/>
        <v>9.5</v>
      </c>
      <c r="AL24" s="3">
        <f t="shared" ref="AL24:AL35" si="21">SUM(Y24:AE24)</f>
        <v>0.5</v>
      </c>
      <c r="AM24" s="3" t="s">
        <v>50</v>
      </c>
      <c r="AN24" s="6">
        <f t="shared" si="2"/>
        <v>10</v>
      </c>
      <c r="AO24" s="34">
        <f t="shared" si="3"/>
        <v>0.2857142857142857</v>
      </c>
      <c r="AP24" s="6">
        <f t="shared" si="4"/>
        <v>7</v>
      </c>
      <c r="AQ24" s="7">
        <f>AP24/H24</f>
        <v>0.30434782608695654</v>
      </c>
      <c r="AR24" s="7"/>
      <c r="AS24" s="3"/>
      <c r="AT24" s="64">
        <f t="shared" si="11"/>
        <v>23</v>
      </c>
      <c r="AU24" s="64">
        <f t="shared" si="12"/>
        <v>7</v>
      </c>
      <c r="AV24" s="64">
        <f t="shared" si="5"/>
        <v>30</v>
      </c>
      <c r="AW24" s="64">
        <f t="shared" si="13"/>
        <v>30</v>
      </c>
      <c r="AX24" s="64">
        <f t="shared" si="14"/>
        <v>0</v>
      </c>
      <c r="AY24" s="64">
        <f t="shared" si="15"/>
        <v>0</v>
      </c>
      <c r="AZ24" s="73">
        <v>22461</v>
      </c>
      <c r="BA24" s="73">
        <v>22496</v>
      </c>
      <c r="BB24" s="73">
        <v>22561</v>
      </c>
      <c r="BC24" s="73">
        <v>22627</v>
      </c>
      <c r="BD24" s="73">
        <v>22727</v>
      </c>
      <c r="BE24" s="73">
        <v>22766</v>
      </c>
      <c r="BF24" s="73">
        <v>22805</v>
      </c>
      <c r="BG24" s="73">
        <v>22882</v>
      </c>
      <c r="BH24" s="73">
        <v>22932</v>
      </c>
      <c r="BI24" s="73">
        <f t="shared" si="6"/>
        <v>22695</v>
      </c>
      <c r="BJ24" s="64">
        <f t="shared" si="7"/>
        <v>0</v>
      </c>
      <c r="BK24" s="72" t="e">
        <f>VLOOKUP(B24,#REF!,33,0)*1000</f>
        <v>#REF!</v>
      </c>
      <c r="BL24" s="81" t="e">
        <f t="shared" si="16"/>
        <v>#REF!</v>
      </c>
      <c r="BM24" s="75" t="e">
        <f t="shared" si="17"/>
        <v>#REF!</v>
      </c>
      <c r="BN24" s="80">
        <f t="shared" si="8"/>
        <v>0</v>
      </c>
      <c r="BO24" s="75">
        <f t="shared" si="9"/>
        <v>0</v>
      </c>
      <c r="BP24" s="77">
        <v>0</v>
      </c>
      <c r="BQ24" s="72" t="e">
        <f t="shared" si="10"/>
        <v>#REF!</v>
      </c>
      <c r="BR24" s="82">
        <v>1</v>
      </c>
      <c r="BS24" s="84" t="e">
        <f t="shared" si="18"/>
        <v>#REF!</v>
      </c>
      <c r="BT24" s="33"/>
      <c r="BU24" s="33"/>
      <c r="BV24" s="85" t="e">
        <f t="shared" si="19"/>
        <v>#REF!</v>
      </c>
    </row>
    <row r="25" spans="1:74" ht="12.75" customHeight="1" x14ac:dyDescent="0.25">
      <c r="A25" s="54">
        <v>16</v>
      </c>
      <c r="B25" s="54">
        <v>231</v>
      </c>
      <c r="C25" s="57" t="s">
        <v>29</v>
      </c>
      <c r="D25" s="3">
        <v>25</v>
      </c>
      <c r="E25" s="3">
        <v>10</v>
      </c>
      <c r="F25" s="3">
        <v>6</v>
      </c>
      <c r="G25" s="6">
        <f t="shared" si="0"/>
        <v>41</v>
      </c>
      <c r="H25" s="6">
        <v>28</v>
      </c>
      <c r="I25" s="20"/>
      <c r="J25" s="22">
        <v>2</v>
      </c>
      <c r="K25" s="20"/>
      <c r="L25" s="20"/>
      <c r="M25" s="20">
        <v>1</v>
      </c>
      <c r="N25" s="41"/>
      <c r="O25" s="20">
        <v>2</v>
      </c>
      <c r="P25" s="20">
        <v>0.5</v>
      </c>
      <c r="Q25" s="20"/>
      <c r="R25" s="20"/>
      <c r="S25" s="20"/>
      <c r="T25" s="20"/>
      <c r="U25" s="20">
        <v>1</v>
      </c>
      <c r="V25" s="20"/>
      <c r="W25" s="20"/>
      <c r="X25" s="3"/>
      <c r="Y25" s="3">
        <v>1</v>
      </c>
      <c r="Z25" s="3"/>
      <c r="AA25" s="3"/>
      <c r="AB25" s="3"/>
      <c r="AC25" s="3"/>
      <c r="AD25" s="3"/>
      <c r="AE25" s="3"/>
      <c r="AF25" s="8">
        <v>1</v>
      </c>
      <c r="AG25" s="8"/>
      <c r="AH25" s="3"/>
      <c r="AI25" s="3"/>
      <c r="AJ25" s="8">
        <v>0.5</v>
      </c>
      <c r="AK25" s="3">
        <f t="shared" si="1"/>
        <v>6.5</v>
      </c>
      <c r="AL25" s="3">
        <f t="shared" si="21"/>
        <v>1</v>
      </c>
      <c r="AM25" s="3">
        <f t="shared" ref="AM25:AM33" si="22">SUM(AF25:AJ25)</f>
        <v>1.5</v>
      </c>
      <c r="AN25" s="6">
        <f t="shared" si="2"/>
        <v>9</v>
      </c>
      <c r="AO25" s="34">
        <f t="shared" si="3"/>
        <v>0.21951219512195122</v>
      </c>
      <c r="AP25" s="6">
        <f t="shared" si="4"/>
        <v>8</v>
      </c>
      <c r="AQ25" s="7">
        <f>AP25/H25</f>
        <v>0.2857142857142857</v>
      </c>
      <c r="AR25" s="7"/>
      <c r="AS25" s="3"/>
      <c r="AT25" s="64">
        <f t="shared" si="11"/>
        <v>28</v>
      </c>
      <c r="AU25" s="64">
        <f t="shared" si="12"/>
        <v>8</v>
      </c>
      <c r="AV25" s="64">
        <f t="shared" si="5"/>
        <v>29</v>
      </c>
      <c r="AW25" s="64">
        <f t="shared" si="13"/>
        <v>29</v>
      </c>
      <c r="AX25" s="64">
        <f t="shared" si="14"/>
        <v>0</v>
      </c>
      <c r="AY25" s="64">
        <f t="shared" si="15"/>
        <v>0</v>
      </c>
      <c r="AZ25" s="68">
        <v>31571</v>
      </c>
      <c r="BA25" s="68">
        <v>31586</v>
      </c>
      <c r="BB25" s="68">
        <v>31546</v>
      </c>
      <c r="BC25" s="68">
        <v>31575</v>
      </c>
      <c r="BD25" s="68">
        <v>31571</v>
      </c>
      <c r="BE25" s="68">
        <v>31561</v>
      </c>
      <c r="BF25" s="68">
        <v>31524</v>
      </c>
      <c r="BG25" s="68">
        <v>31456</v>
      </c>
      <c r="BH25" s="68">
        <v>31458</v>
      </c>
      <c r="BI25" s="68">
        <f t="shared" si="6"/>
        <v>31539</v>
      </c>
      <c r="BJ25" s="64">
        <f t="shared" si="7"/>
        <v>0</v>
      </c>
      <c r="BK25" s="72" t="e">
        <f>VLOOKUP(B25,#REF!,33,0)*1000</f>
        <v>#REF!</v>
      </c>
      <c r="BL25" s="81" t="e">
        <f t="shared" si="16"/>
        <v>#REF!</v>
      </c>
      <c r="BM25" s="75" t="e">
        <f t="shared" si="17"/>
        <v>#REF!</v>
      </c>
      <c r="BN25" s="80">
        <f t="shared" si="8"/>
        <v>0</v>
      </c>
      <c r="BO25" s="75">
        <f t="shared" si="9"/>
        <v>0</v>
      </c>
      <c r="BP25" s="77">
        <v>0</v>
      </c>
      <c r="BQ25" s="72" t="e">
        <f t="shared" si="10"/>
        <v>#REF!</v>
      </c>
      <c r="BR25" s="82">
        <v>1</v>
      </c>
      <c r="BS25" s="84" t="e">
        <f t="shared" si="18"/>
        <v>#REF!</v>
      </c>
      <c r="BT25" s="33"/>
      <c r="BU25" s="33"/>
      <c r="BV25" s="85" t="e">
        <f t="shared" si="19"/>
        <v>#REF!</v>
      </c>
    </row>
    <row r="26" spans="1:74" ht="12.75" customHeight="1" x14ac:dyDescent="0.25">
      <c r="A26" s="54">
        <v>17</v>
      </c>
      <c r="B26" s="54">
        <v>115</v>
      </c>
      <c r="C26" s="57" t="s">
        <v>22</v>
      </c>
      <c r="D26" s="3">
        <v>25</v>
      </c>
      <c r="E26" s="3">
        <v>10</v>
      </c>
      <c r="F26" s="3">
        <v>6</v>
      </c>
      <c r="G26" s="6">
        <f t="shared" si="0"/>
        <v>41</v>
      </c>
      <c r="H26" s="6">
        <v>28</v>
      </c>
      <c r="I26" s="20"/>
      <c r="J26" s="22">
        <v>2</v>
      </c>
      <c r="K26" s="20"/>
      <c r="L26" s="20"/>
      <c r="M26" s="20">
        <v>1</v>
      </c>
      <c r="N26" s="41"/>
      <c r="O26" s="22"/>
      <c r="P26" s="20"/>
      <c r="Q26" s="20">
        <v>0.5</v>
      </c>
      <c r="R26" s="20">
        <v>0.5</v>
      </c>
      <c r="S26" s="20">
        <v>1</v>
      </c>
      <c r="T26" s="20">
        <v>1</v>
      </c>
      <c r="U26" s="20"/>
      <c r="V26" s="20">
        <v>0.5</v>
      </c>
      <c r="W26" s="20"/>
      <c r="X26" s="3">
        <v>1.5</v>
      </c>
      <c r="Y26" s="8">
        <v>1</v>
      </c>
      <c r="Z26" s="3"/>
      <c r="AA26" s="3">
        <v>0.5</v>
      </c>
      <c r="AB26" s="3"/>
      <c r="AC26" s="3">
        <v>2</v>
      </c>
      <c r="AD26" s="3">
        <v>1</v>
      </c>
      <c r="AE26" s="3">
        <v>3</v>
      </c>
      <c r="AF26" s="8">
        <v>1</v>
      </c>
      <c r="AG26" s="8"/>
      <c r="AH26" s="3"/>
      <c r="AI26" s="3"/>
      <c r="AJ26" s="8">
        <v>0.5</v>
      </c>
      <c r="AK26" s="3">
        <f t="shared" si="1"/>
        <v>8</v>
      </c>
      <c r="AL26" s="3">
        <f t="shared" si="21"/>
        <v>7.5</v>
      </c>
      <c r="AM26" s="3">
        <f t="shared" si="22"/>
        <v>1.5</v>
      </c>
      <c r="AN26" s="6">
        <f t="shared" si="2"/>
        <v>17</v>
      </c>
      <c r="AO26" s="34">
        <f t="shared" si="3"/>
        <v>0.41463414634146339</v>
      </c>
      <c r="AP26" s="6">
        <f t="shared" si="4"/>
        <v>15</v>
      </c>
      <c r="AQ26" s="33"/>
      <c r="AR26" s="7">
        <f>AP26/H26</f>
        <v>0.5357142857142857</v>
      </c>
      <c r="AS26" s="3"/>
      <c r="AT26" s="64">
        <f t="shared" si="11"/>
        <v>28</v>
      </c>
      <c r="AU26" s="64">
        <f t="shared" si="12"/>
        <v>15</v>
      </c>
      <c r="AV26" s="64">
        <f t="shared" si="5"/>
        <v>54</v>
      </c>
      <c r="AW26" s="64">
        <f t="shared" si="13"/>
        <v>0</v>
      </c>
      <c r="AX26" s="64">
        <f t="shared" si="14"/>
        <v>54</v>
      </c>
      <c r="AY26" s="64">
        <f t="shared" si="15"/>
        <v>0</v>
      </c>
      <c r="AZ26" s="73">
        <v>35670</v>
      </c>
      <c r="BA26" s="73">
        <v>35636</v>
      </c>
      <c r="BB26" s="73">
        <v>35608</v>
      </c>
      <c r="BC26" s="73">
        <v>35575</v>
      </c>
      <c r="BD26" s="73">
        <v>35524</v>
      </c>
      <c r="BE26" s="73">
        <v>35368</v>
      </c>
      <c r="BF26" s="73">
        <v>35209</v>
      </c>
      <c r="BG26" s="73">
        <v>35101</v>
      </c>
      <c r="BH26" s="73">
        <v>35020</v>
      </c>
      <c r="BI26" s="73">
        <f t="shared" si="6"/>
        <v>35412</v>
      </c>
      <c r="BJ26" s="64">
        <f t="shared" si="7"/>
        <v>35412</v>
      </c>
      <c r="BK26" s="72" t="e">
        <f>VLOOKUP(B26,#REF!,33,0)*1000</f>
        <v>#REF!</v>
      </c>
      <c r="BL26" s="81" t="e">
        <f t="shared" si="16"/>
        <v>#REF!</v>
      </c>
      <c r="BM26" s="75" t="e">
        <f t="shared" si="17"/>
        <v>#REF!</v>
      </c>
      <c r="BN26" s="80">
        <f t="shared" si="8"/>
        <v>0</v>
      </c>
      <c r="BO26" s="75">
        <f t="shared" si="9"/>
        <v>0</v>
      </c>
      <c r="BP26" s="77">
        <v>0</v>
      </c>
      <c r="BQ26" s="72" t="e">
        <f t="shared" si="10"/>
        <v>#REF!</v>
      </c>
      <c r="BR26" s="82">
        <v>1</v>
      </c>
      <c r="BS26" s="84" t="e">
        <f t="shared" si="18"/>
        <v>#REF!</v>
      </c>
      <c r="BT26" s="33"/>
      <c r="BU26" s="33"/>
      <c r="BV26" s="85" t="e">
        <f t="shared" si="19"/>
        <v>#REF!</v>
      </c>
    </row>
    <row r="27" spans="1:74" ht="12.75" customHeight="1" x14ac:dyDescent="0.25">
      <c r="A27" s="54">
        <v>18</v>
      </c>
      <c r="B27" s="54">
        <v>83</v>
      </c>
      <c r="C27" s="57" t="s">
        <v>30</v>
      </c>
      <c r="D27" s="3">
        <v>25</v>
      </c>
      <c r="E27" s="3">
        <v>10</v>
      </c>
      <c r="F27" s="3">
        <v>6</v>
      </c>
      <c r="G27" s="6">
        <f t="shared" si="0"/>
        <v>41</v>
      </c>
      <c r="H27" s="6">
        <v>28</v>
      </c>
      <c r="I27" s="20">
        <v>0.5</v>
      </c>
      <c r="J27" s="22">
        <v>2</v>
      </c>
      <c r="K27" s="20"/>
      <c r="L27" s="20"/>
      <c r="M27" s="20"/>
      <c r="N27" s="41"/>
      <c r="O27" s="20">
        <v>2</v>
      </c>
      <c r="P27" s="20">
        <v>1</v>
      </c>
      <c r="Q27" s="20">
        <v>0.5</v>
      </c>
      <c r="R27" s="20">
        <v>0.5</v>
      </c>
      <c r="S27" s="20">
        <v>1</v>
      </c>
      <c r="T27" s="20"/>
      <c r="U27" s="20">
        <v>1</v>
      </c>
      <c r="V27" s="20">
        <v>1</v>
      </c>
      <c r="W27" s="20">
        <v>2</v>
      </c>
      <c r="X27" s="3">
        <v>3</v>
      </c>
      <c r="Y27" s="3">
        <v>1</v>
      </c>
      <c r="Z27" s="3"/>
      <c r="AA27" s="3"/>
      <c r="AB27" s="3"/>
      <c r="AC27" s="3">
        <v>1</v>
      </c>
      <c r="AD27" s="3"/>
      <c r="AE27" s="3">
        <v>3</v>
      </c>
      <c r="AF27" s="8"/>
      <c r="AG27" s="8"/>
      <c r="AH27" s="3"/>
      <c r="AI27" s="3"/>
      <c r="AJ27" s="8"/>
      <c r="AK27" s="3">
        <f t="shared" si="1"/>
        <v>14.5</v>
      </c>
      <c r="AL27" s="3">
        <f t="shared" si="21"/>
        <v>5</v>
      </c>
      <c r="AM27" s="3">
        <f t="shared" si="22"/>
        <v>0</v>
      </c>
      <c r="AN27" s="6">
        <f t="shared" si="2"/>
        <v>19.5</v>
      </c>
      <c r="AO27" s="34">
        <f t="shared" si="3"/>
        <v>0.47560975609756095</v>
      </c>
      <c r="AP27" s="6">
        <f t="shared" si="4"/>
        <v>14</v>
      </c>
      <c r="AQ27" s="33"/>
      <c r="AR27" s="7">
        <f>AP27/H27</f>
        <v>0.5</v>
      </c>
      <c r="AS27" s="3"/>
      <c r="AT27" s="64">
        <f t="shared" si="11"/>
        <v>28</v>
      </c>
      <c r="AU27" s="64">
        <f t="shared" si="12"/>
        <v>14</v>
      </c>
      <c r="AV27" s="64">
        <f t="shared" si="5"/>
        <v>50</v>
      </c>
      <c r="AW27" s="64">
        <f t="shared" si="13"/>
        <v>0</v>
      </c>
      <c r="AX27" s="64">
        <f t="shared" si="14"/>
        <v>50</v>
      </c>
      <c r="AY27" s="64">
        <f t="shared" si="15"/>
        <v>0</v>
      </c>
      <c r="AZ27" s="73">
        <v>27833</v>
      </c>
      <c r="BA27" s="73">
        <v>27786</v>
      </c>
      <c r="BB27" s="73">
        <v>27755</v>
      </c>
      <c r="BC27" s="73">
        <v>27758</v>
      </c>
      <c r="BD27" s="73">
        <v>27738</v>
      </c>
      <c r="BE27" s="73">
        <v>27697</v>
      </c>
      <c r="BF27" s="73">
        <v>27651</v>
      </c>
      <c r="BG27" s="73">
        <v>27615</v>
      </c>
      <c r="BH27" s="73">
        <v>27596</v>
      </c>
      <c r="BI27" s="73">
        <f t="shared" si="6"/>
        <v>27714</v>
      </c>
      <c r="BJ27" s="64">
        <f t="shared" si="7"/>
        <v>27714</v>
      </c>
      <c r="BK27" s="72" t="e">
        <f>VLOOKUP(B27,#REF!,33,0)*1000</f>
        <v>#REF!</v>
      </c>
      <c r="BL27" s="81" t="e">
        <f t="shared" si="16"/>
        <v>#REF!</v>
      </c>
      <c r="BM27" s="75" t="e">
        <f t="shared" si="17"/>
        <v>#REF!</v>
      </c>
      <c r="BN27" s="80">
        <f t="shared" si="8"/>
        <v>0</v>
      </c>
      <c r="BO27" s="75">
        <f t="shared" si="9"/>
        <v>0</v>
      </c>
      <c r="BP27" s="77">
        <v>0</v>
      </c>
      <c r="BQ27" s="72" t="e">
        <f t="shared" si="10"/>
        <v>#REF!</v>
      </c>
      <c r="BR27" s="82">
        <v>1</v>
      </c>
      <c r="BS27" s="84" t="e">
        <f t="shared" si="18"/>
        <v>#REF!</v>
      </c>
      <c r="BT27" s="33"/>
      <c r="BU27" s="33"/>
      <c r="BV27" s="85" t="e">
        <f t="shared" si="19"/>
        <v>#REF!</v>
      </c>
    </row>
    <row r="28" spans="1:74" ht="12.75" customHeight="1" x14ac:dyDescent="0.25">
      <c r="A28" s="54">
        <v>19</v>
      </c>
      <c r="B28" s="54">
        <v>87</v>
      </c>
      <c r="C28" s="57" t="s">
        <v>25</v>
      </c>
      <c r="D28" s="3">
        <v>25</v>
      </c>
      <c r="E28" s="3">
        <v>10</v>
      </c>
      <c r="F28" s="3">
        <v>6</v>
      </c>
      <c r="G28" s="6">
        <f t="shared" si="0"/>
        <v>41</v>
      </c>
      <c r="H28" s="6">
        <v>28</v>
      </c>
      <c r="I28" s="20"/>
      <c r="J28" s="22"/>
      <c r="K28" s="20"/>
      <c r="L28" s="20">
        <v>1</v>
      </c>
      <c r="M28" s="20"/>
      <c r="N28" s="41">
        <v>1</v>
      </c>
      <c r="O28" s="20">
        <v>2</v>
      </c>
      <c r="P28" s="20">
        <v>0.5</v>
      </c>
      <c r="Q28" s="20"/>
      <c r="R28" s="20"/>
      <c r="S28" s="20">
        <v>1</v>
      </c>
      <c r="T28" s="20">
        <v>0.5</v>
      </c>
      <c r="U28" s="20"/>
      <c r="V28" s="20">
        <v>0.5</v>
      </c>
      <c r="W28" s="20"/>
      <c r="X28" s="3"/>
      <c r="Y28" s="8"/>
      <c r="Z28" s="3"/>
      <c r="AA28" s="3"/>
      <c r="AB28" s="3"/>
      <c r="AC28" s="3"/>
      <c r="AD28" s="3"/>
      <c r="AE28" s="3"/>
      <c r="AF28" s="8"/>
      <c r="AG28" s="8">
        <v>0.5</v>
      </c>
      <c r="AH28" s="3"/>
      <c r="AI28" s="3"/>
      <c r="AJ28" s="8"/>
      <c r="AK28" s="3">
        <f t="shared" si="1"/>
        <v>6.5</v>
      </c>
      <c r="AL28" s="3">
        <f t="shared" si="21"/>
        <v>0</v>
      </c>
      <c r="AM28" s="3">
        <f t="shared" si="22"/>
        <v>0.5</v>
      </c>
      <c r="AN28" s="6">
        <f t="shared" si="2"/>
        <v>7</v>
      </c>
      <c r="AO28" s="34">
        <f t="shared" si="3"/>
        <v>0.17073170731707318</v>
      </c>
      <c r="AP28" s="6">
        <f t="shared" si="4"/>
        <v>8</v>
      </c>
      <c r="AQ28" s="7">
        <f>AP28/H28</f>
        <v>0.2857142857142857</v>
      </c>
      <c r="AR28" s="7"/>
      <c r="AS28" s="3"/>
      <c r="AT28" s="64">
        <f t="shared" si="11"/>
        <v>28</v>
      </c>
      <c r="AU28" s="64">
        <f t="shared" si="12"/>
        <v>8</v>
      </c>
      <c r="AV28" s="64">
        <f t="shared" si="5"/>
        <v>29</v>
      </c>
      <c r="AW28" s="64">
        <f t="shared" si="13"/>
        <v>29</v>
      </c>
      <c r="AX28" s="64">
        <f t="shared" si="14"/>
        <v>0</v>
      </c>
      <c r="AY28" s="64">
        <f t="shared" si="15"/>
        <v>0</v>
      </c>
      <c r="AZ28" s="68">
        <v>16957</v>
      </c>
      <c r="BA28" s="68">
        <v>16949</v>
      </c>
      <c r="BB28" s="68">
        <v>16945</v>
      </c>
      <c r="BC28" s="68">
        <v>16952</v>
      </c>
      <c r="BD28" s="68">
        <v>16942</v>
      </c>
      <c r="BE28" s="68">
        <v>16890</v>
      </c>
      <c r="BF28" s="68">
        <v>16853</v>
      </c>
      <c r="BG28" s="68">
        <v>16792</v>
      </c>
      <c r="BH28" s="68">
        <v>16769</v>
      </c>
      <c r="BI28" s="68">
        <f t="shared" si="6"/>
        <v>16894</v>
      </c>
      <c r="BJ28" s="64">
        <f t="shared" si="7"/>
        <v>0</v>
      </c>
      <c r="BK28" s="72" t="e">
        <f>VLOOKUP(B28,#REF!,33,0)*1000</f>
        <v>#REF!</v>
      </c>
      <c r="BL28" s="81" t="e">
        <f t="shared" si="16"/>
        <v>#REF!</v>
      </c>
      <c r="BM28" s="75" t="e">
        <f t="shared" si="17"/>
        <v>#REF!</v>
      </c>
      <c r="BN28" s="80">
        <f t="shared" si="8"/>
        <v>0</v>
      </c>
      <c r="BO28" s="75">
        <f t="shared" si="9"/>
        <v>0</v>
      </c>
      <c r="BP28" s="77">
        <v>0</v>
      </c>
      <c r="BQ28" s="72" t="e">
        <f t="shared" si="10"/>
        <v>#REF!</v>
      </c>
      <c r="BR28" s="82">
        <v>1</v>
      </c>
      <c r="BS28" s="84" t="e">
        <f t="shared" si="18"/>
        <v>#REF!</v>
      </c>
      <c r="BT28" s="33"/>
      <c r="BU28" s="33"/>
      <c r="BV28" s="85" t="e">
        <f t="shared" si="19"/>
        <v>#REF!</v>
      </c>
    </row>
    <row r="29" spans="1:74" ht="12.75" customHeight="1" x14ac:dyDescent="0.25">
      <c r="A29" s="54">
        <v>20</v>
      </c>
      <c r="B29" s="54">
        <v>59</v>
      </c>
      <c r="C29" s="57" t="s">
        <v>10</v>
      </c>
      <c r="D29" s="3">
        <v>25</v>
      </c>
      <c r="E29" s="3">
        <v>10</v>
      </c>
      <c r="F29" s="3">
        <v>6</v>
      </c>
      <c r="G29" s="6">
        <f t="shared" si="0"/>
        <v>41</v>
      </c>
      <c r="H29" s="6">
        <v>28</v>
      </c>
      <c r="I29" s="20"/>
      <c r="J29" s="22"/>
      <c r="K29" s="20"/>
      <c r="L29" s="20">
        <v>1</v>
      </c>
      <c r="M29" s="20">
        <v>1</v>
      </c>
      <c r="N29" s="41"/>
      <c r="O29" s="20">
        <v>2</v>
      </c>
      <c r="P29" s="20">
        <v>0.5</v>
      </c>
      <c r="Q29" s="20">
        <v>0.5</v>
      </c>
      <c r="R29" s="20"/>
      <c r="S29" s="20"/>
      <c r="T29" s="20">
        <v>0.5</v>
      </c>
      <c r="U29" s="20">
        <v>1</v>
      </c>
      <c r="V29" s="20"/>
      <c r="W29" s="20">
        <v>2</v>
      </c>
      <c r="X29" s="3"/>
      <c r="Y29" s="8">
        <v>1</v>
      </c>
      <c r="Z29" s="3"/>
      <c r="AA29" s="3"/>
      <c r="AB29" s="3"/>
      <c r="AC29" s="3"/>
      <c r="AD29" s="3"/>
      <c r="AE29" s="6"/>
      <c r="AF29" s="8">
        <v>1</v>
      </c>
      <c r="AG29" s="8"/>
      <c r="AH29" s="3"/>
      <c r="AI29" s="3"/>
      <c r="AJ29" s="8">
        <v>2</v>
      </c>
      <c r="AK29" s="3">
        <f t="shared" si="1"/>
        <v>8.5</v>
      </c>
      <c r="AL29" s="3">
        <f t="shared" si="21"/>
        <v>1</v>
      </c>
      <c r="AM29" s="3">
        <f t="shared" si="22"/>
        <v>3</v>
      </c>
      <c r="AN29" s="6">
        <f t="shared" si="2"/>
        <v>12.5</v>
      </c>
      <c r="AO29" s="34">
        <f t="shared" si="3"/>
        <v>0.3048780487804878</v>
      </c>
      <c r="AP29" s="6">
        <f t="shared" si="4"/>
        <v>11</v>
      </c>
      <c r="AQ29" s="7">
        <f>AP29/H29</f>
        <v>0.39285714285714285</v>
      </c>
      <c r="AR29" s="7"/>
      <c r="AS29" s="3"/>
      <c r="AT29" s="64">
        <f t="shared" si="11"/>
        <v>28</v>
      </c>
      <c r="AU29" s="64">
        <f t="shared" si="12"/>
        <v>11</v>
      </c>
      <c r="AV29" s="64">
        <f t="shared" si="5"/>
        <v>39</v>
      </c>
      <c r="AW29" s="64">
        <f t="shared" si="13"/>
        <v>39</v>
      </c>
      <c r="AX29" s="64">
        <f t="shared" si="14"/>
        <v>0</v>
      </c>
      <c r="AY29" s="64">
        <f t="shared" si="15"/>
        <v>0</v>
      </c>
      <c r="AZ29" s="68">
        <v>32882</v>
      </c>
      <c r="BA29" s="68">
        <v>32829</v>
      </c>
      <c r="BB29" s="68">
        <v>32846</v>
      </c>
      <c r="BC29" s="68">
        <v>32836</v>
      </c>
      <c r="BD29" s="68">
        <v>32837</v>
      </c>
      <c r="BE29" s="68">
        <v>32810</v>
      </c>
      <c r="BF29" s="68">
        <v>32725</v>
      </c>
      <c r="BG29" s="68">
        <v>32591</v>
      </c>
      <c r="BH29" s="68">
        <v>32575</v>
      </c>
      <c r="BI29" s="68">
        <f t="shared" si="6"/>
        <v>32770</v>
      </c>
      <c r="BJ29" s="64">
        <f t="shared" si="7"/>
        <v>0</v>
      </c>
      <c r="BK29" s="72" t="e">
        <f>VLOOKUP(B29,#REF!,33,0)*1000</f>
        <v>#REF!</v>
      </c>
      <c r="BL29" s="81" t="e">
        <f t="shared" si="16"/>
        <v>#REF!</v>
      </c>
      <c r="BM29" s="75" t="e">
        <f t="shared" si="17"/>
        <v>#REF!</v>
      </c>
      <c r="BN29" s="80">
        <f t="shared" si="8"/>
        <v>0</v>
      </c>
      <c r="BO29" s="75">
        <f t="shared" si="9"/>
        <v>0</v>
      </c>
      <c r="BP29" s="77">
        <v>0</v>
      </c>
      <c r="BQ29" s="72" t="e">
        <f t="shared" si="10"/>
        <v>#REF!</v>
      </c>
      <c r="BR29" s="82">
        <v>1</v>
      </c>
      <c r="BS29" s="84" t="e">
        <f t="shared" si="18"/>
        <v>#REF!</v>
      </c>
      <c r="BT29" s="33"/>
      <c r="BU29" s="33"/>
      <c r="BV29" s="85" t="e">
        <f t="shared" si="19"/>
        <v>#REF!</v>
      </c>
    </row>
    <row r="30" spans="1:74" ht="12.75" customHeight="1" x14ac:dyDescent="0.25">
      <c r="A30" s="54">
        <v>21</v>
      </c>
      <c r="B30" s="54">
        <v>63</v>
      </c>
      <c r="C30" s="57" t="s">
        <v>11</v>
      </c>
      <c r="D30" s="3">
        <v>25</v>
      </c>
      <c r="E30" s="3">
        <v>10</v>
      </c>
      <c r="F30" s="3">
        <v>6</v>
      </c>
      <c r="G30" s="6">
        <f t="shared" si="0"/>
        <v>41</v>
      </c>
      <c r="H30" s="6">
        <v>28</v>
      </c>
      <c r="I30" s="20"/>
      <c r="J30" s="22">
        <v>2</v>
      </c>
      <c r="K30" s="20"/>
      <c r="L30" s="20"/>
      <c r="M30" s="20">
        <v>1</v>
      </c>
      <c r="N30" s="41">
        <v>1</v>
      </c>
      <c r="O30" s="20">
        <v>2</v>
      </c>
      <c r="P30" s="20">
        <v>1</v>
      </c>
      <c r="Q30" s="20">
        <v>0.5</v>
      </c>
      <c r="R30" s="20"/>
      <c r="S30" s="20">
        <v>1</v>
      </c>
      <c r="T30" s="20">
        <v>1</v>
      </c>
      <c r="U30" s="20">
        <v>2</v>
      </c>
      <c r="V30" s="20">
        <v>1</v>
      </c>
      <c r="W30" s="20"/>
      <c r="X30" s="3">
        <v>3</v>
      </c>
      <c r="Y30" s="8">
        <v>1</v>
      </c>
      <c r="Z30" s="3"/>
      <c r="AA30" s="3"/>
      <c r="AB30" s="3"/>
      <c r="AC30" s="3"/>
      <c r="AD30" s="3"/>
      <c r="AE30" s="3">
        <v>3</v>
      </c>
      <c r="AF30" s="8">
        <v>1</v>
      </c>
      <c r="AG30" s="8"/>
      <c r="AH30" s="3"/>
      <c r="AI30" s="3"/>
      <c r="AJ30" s="8">
        <v>0.5</v>
      </c>
      <c r="AK30" s="3">
        <f t="shared" si="1"/>
        <v>15.5</v>
      </c>
      <c r="AL30" s="3">
        <f t="shared" si="21"/>
        <v>4</v>
      </c>
      <c r="AM30" s="3">
        <f t="shared" si="22"/>
        <v>1.5</v>
      </c>
      <c r="AN30" s="6">
        <f t="shared" si="2"/>
        <v>21</v>
      </c>
      <c r="AO30" s="34">
        <f t="shared" si="3"/>
        <v>0.51219512195121952</v>
      </c>
      <c r="AP30" s="6">
        <f t="shared" si="4"/>
        <v>15</v>
      </c>
      <c r="AQ30" s="33"/>
      <c r="AR30" s="34">
        <f>AP30/H30</f>
        <v>0.5357142857142857</v>
      </c>
      <c r="AS30" s="3"/>
      <c r="AT30" s="64">
        <f t="shared" si="11"/>
        <v>28</v>
      </c>
      <c r="AU30" s="64">
        <f t="shared" si="12"/>
        <v>15</v>
      </c>
      <c r="AV30" s="64">
        <f t="shared" si="5"/>
        <v>54</v>
      </c>
      <c r="AW30" s="64">
        <f t="shared" si="13"/>
        <v>0</v>
      </c>
      <c r="AX30" s="64">
        <f t="shared" si="14"/>
        <v>54</v>
      </c>
      <c r="AY30" s="64">
        <f t="shared" si="15"/>
        <v>0</v>
      </c>
      <c r="AZ30" s="68">
        <v>13005</v>
      </c>
      <c r="BA30" s="68">
        <v>12969</v>
      </c>
      <c r="BB30" s="68">
        <v>12950</v>
      </c>
      <c r="BC30" s="68">
        <v>12928</v>
      </c>
      <c r="BD30" s="68">
        <v>12890</v>
      </c>
      <c r="BE30" s="68">
        <v>12848</v>
      </c>
      <c r="BF30" s="68">
        <v>12792</v>
      </c>
      <c r="BG30" s="68">
        <v>12734</v>
      </c>
      <c r="BH30" s="68">
        <v>12706</v>
      </c>
      <c r="BI30" s="68">
        <f t="shared" si="6"/>
        <v>12869</v>
      </c>
      <c r="BJ30" s="64">
        <f t="shared" si="7"/>
        <v>12869</v>
      </c>
      <c r="BK30" s="72" t="e">
        <f>VLOOKUP(B30,#REF!,33,0)*1000</f>
        <v>#REF!</v>
      </c>
      <c r="BL30" s="81" t="e">
        <f t="shared" si="16"/>
        <v>#REF!</v>
      </c>
      <c r="BM30" s="75" t="e">
        <f t="shared" si="17"/>
        <v>#REF!</v>
      </c>
      <c r="BN30" s="80">
        <f t="shared" si="8"/>
        <v>0</v>
      </c>
      <c r="BO30" s="75">
        <f t="shared" si="9"/>
        <v>0</v>
      </c>
      <c r="BP30" s="77">
        <v>0</v>
      </c>
      <c r="BQ30" s="72" t="e">
        <f t="shared" si="10"/>
        <v>#REF!</v>
      </c>
      <c r="BR30" s="82">
        <v>1</v>
      </c>
      <c r="BS30" s="84" t="e">
        <f t="shared" si="18"/>
        <v>#REF!</v>
      </c>
      <c r="BT30" s="33"/>
      <c r="BU30" s="33"/>
      <c r="BV30" s="85" t="e">
        <f t="shared" si="19"/>
        <v>#REF!</v>
      </c>
    </row>
    <row r="31" spans="1:74" ht="12.75" customHeight="1" x14ac:dyDescent="0.25">
      <c r="A31" s="54">
        <v>22</v>
      </c>
      <c r="B31" s="54">
        <v>65</v>
      </c>
      <c r="C31" s="57" t="s">
        <v>12</v>
      </c>
      <c r="D31" s="3">
        <v>25</v>
      </c>
      <c r="E31" s="3">
        <v>10</v>
      </c>
      <c r="F31" s="3">
        <v>6</v>
      </c>
      <c r="G31" s="6">
        <f t="shared" si="0"/>
        <v>41</v>
      </c>
      <c r="H31" s="6">
        <v>28</v>
      </c>
      <c r="I31" s="20">
        <v>0.5</v>
      </c>
      <c r="J31" s="22">
        <v>2</v>
      </c>
      <c r="K31" s="20"/>
      <c r="L31" s="20">
        <v>1</v>
      </c>
      <c r="M31" s="20"/>
      <c r="N31" s="41">
        <v>1</v>
      </c>
      <c r="O31" s="20"/>
      <c r="P31" s="20"/>
      <c r="Q31" s="20">
        <v>0.5</v>
      </c>
      <c r="R31" s="20"/>
      <c r="S31" s="20">
        <v>1</v>
      </c>
      <c r="T31" s="20">
        <v>0.5</v>
      </c>
      <c r="U31" s="20">
        <v>2</v>
      </c>
      <c r="V31" s="20">
        <v>0.5</v>
      </c>
      <c r="W31" s="20"/>
      <c r="X31" s="3"/>
      <c r="Y31" s="3">
        <v>1</v>
      </c>
      <c r="Z31" s="3"/>
      <c r="AA31" s="3"/>
      <c r="AB31" s="3">
        <v>0.5</v>
      </c>
      <c r="AC31" s="6"/>
      <c r="AD31" s="3">
        <v>0.5</v>
      </c>
      <c r="AE31" s="3"/>
      <c r="AF31" s="8"/>
      <c r="AG31" s="8"/>
      <c r="AH31" s="3"/>
      <c r="AI31" s="3"/>
      <c r="AJ31" s="8">
        <v>2</v>
      </c>
      <c r="AK31" s="3">
        <f t="shared" si="1"/>
        <v>9</v>
      </c>
      <c r="AL31" s="3">
        <f t="shared" si="21"/>
        <v>2</v>
      </c>
      <c r="AM31" s="3">
        <f t="shared" si="22"/>
        <v>2</v>
      </c>
      <c r="AN31" s="6">
        <f t="shared" si="2"/>
        <v>13</v>
      </c>
      <c r="AO31" s="34">
        <f t="shared" si="3"/>
        <v>0.31707317073170732</v>
      </c>
      <c r="AP31" s="6">
        <f t="shared" si="4"/>
        <v>13</v>
      </c>
      <c r="AQ31" s="33"/>
      <c r="AR31" s="7">
        <f>AP31/H31</f>
        <v>0.4642857142857143</v>
      </c>
      <c r="AS31" s="3"/>
      <c r="AT31" s="64">
        <f t="shared" si="11"/>
        <v>28</v>
      </c>
      <c r="AU31" s="64">
        <f t="shared" si="12"/>
        <v>13</v>
      </c>
      <c r="AV31" s="64">
        <f t="shared" si="5"/>
        <v>46</v>
      </c>
      <c r="AW31" s="64">
        <f t="shared" si="13"/>
        <v>0</v>
      </c>
      <c r="AX31" s="64">
        <f t="shared" si="14"/>
        <v>46</v>
      </c>
      <c r="AY31" s="64">
        <f t="shared" si="15"/>
        <v>0</v>
      </c>
      <c r="AZ31" s="68">
        <v>13337</v>
      </c>
      <c r="BA31" s="68">
        <v>13286</v>
      </c>
      <c r="BB31" s="68">
        <v>13277</v>
      </c>
      <c r="BC31" s="68">
        <v>13257</v>
      </c>
      <c r="BD31" s="68">
        <v>13210</v>
      </c>
      <c r="BE31" s="68">
        <v>13192</v>
      </c>
      <c r="BF31" s="68">
        <v>13089</v>
      </c>
      <c r="BG31" s="68">
        <v>12989</v>
      </c>
      <c r="BH31" s="68">
        <v>12958</v>
      </c>
      <c r="BI31" s="68">
        <f t="shared" si="6"/>
        <v>13177</v>
      </c>
      <c r="BJ31" s="64">
        <f t="shared" si="7"/>
        <v>13177</v>
      </c>
      <c r="BK31" s="72" t="e">
        <f>VLOOKUP(B31,#REF!,33,0)*1000</f>
        <v>#REF!</v>
      </c>
      <c r="BL31" s="81" t="e">
        <f t="shared" si="16"/>
        <v>#REF!</v>
      </c>
      <c r="BM31" s="75" t="e">
        <f t="shared" si="17"/>
        <v>#REF!</v>
      </c>
      <c r="BN31" s="80">
        <f t="shared" si="8"/>
        <v>0</v>
      </c>
      <c r="BO31" s="75">
        <f t="shared" si="9"/>
        <v>0</v>
      </c>
      <c r="BP31" s="77">
        <v>0</v>
      </c>
      <c r="BQ31" s="72" t="e">
        <f t="shared" si="10"/>
        <v>#REF!</v>
      </c>
      <c r="BR31" s="82">
        <v>1</v>
      </c>
      <c r="BS31" s="84" t="e">
        <f t="shared" si="18"/>
        <v>#REF!</v>
      </c>
      <c r="BT31" s="33"/>
      <c r="BU31" s="33"/>
      <c r="BV31" s="85" t="e">
        <f t="shared" si="19"/>
        <v>#REF!</v>
      </c>
    </row>
    <row r="32" spans="1:74" ht="12.75" customHeight="1" x14ac:dyDescent="0.25">
      <c r="A32" s="54">
        <v>23</v>
      </c>
      <c r="B32" s="54">
        <v>67</v>
      </c>
      <c r="C32" s="57" t="s">
        <v>13</v>
      </c>
      <c r="D32" s="3">
        <v>25</v>
      </c>
      <c r="E32" s="3">
        <v>10</v>
      </c>
      <c r="F32" s="3">
        <v>6</v>
      </c>
      <c r="G32" s="6">
        <f t="shared" si="0"/>
        <v>41</v>
      </c>
      <c r="H32" s="6">
        <v>28</v>
      </c>
      <c r="I32" s="20">
        <v>0.5</v>
      </c>
      <c r="J32" s="22">
        <v>2</v>
      </c>
      <c r="K32" s="20"/>
      <c r="L32" s="20"/>
      <c r="M32" s="20">
        <v>1</v>
      </c>
      <c r="N32" s="41">
        <v>1</v>
      </c>
      <c r="O32" s="20">
        <v>2</v>
      </c>
      <c r="P32" s="20">
        <v>1</v>
      </c>
      <c r="Q32" s="20"/>
      <c r="R32" s="20"/>
      <c r="S32" s="20"/>
      <c r="T32" s="20">
        <v>1</v>
      </c>
      <c r="U32" s="20">
        <v>2</v>
      </c>
      <c r="V32" s="20">
        <v>1</v>
      </c>
      <c r="W32" s="20"/>
      <c r="X32" s="3"/>
      <c r="Y32" s="3">
        <v>1</v>
      </c>
      <c r="Z32" s="3"/>
      <c r="AA32" s="3"/>
      <c r="AB32" s="3"/>
      <c r="AC32" s="3"/>
      <c r="AD32" s="3">
        <v>0.5</v>
      </c>
      <c r="AE32" s="3"/>
      <c r="AF32" s="3"/>
      <c r="AG32" s="3">
        <v>0.5</v>
      </c>
      <c r="AH32" s="3"/>
      <c r="AI32" s="3"/>
      <c r="AJ32" s="3"/>
      <c r="AK32" s="3">
        <f t="shared" si="1"/>
        <v>11.5</v>
      </c>
      <c r="AL32" s="3">
        <f t="shared" si="21"/>
        <v>1.5</v>
      </c>
      <c r="AM32" s="3">
        <f t="shared" si="22"/>
        <v>0.5</v>
      </c>
      <c r="AN32" s="6">
        <f t="shared" si="2"/>
        <v>13.5</v>
      </c>
      <c r="AO32" s="34">
        <f t="shared" si="3"/>
        <v>0.32926829268292684</v>
      </c>
      <c r="AP32" s="6">
        <f t="shared" si="4"/>
        <v>12</v>
      </c>
      <c r="AQ32" s="33"/>
      <c r="AR32" s="7">
        <f>AP32/H32</f>
        <v>0.42857142857142855</v>
      </c>
      <c r="AS32" s="3"/>
      <c r="AT32" s="64">
        <f t="shared" si="11"/>
        <v>28</v>
      </c>
      <c r="AU32" s="64">
        <f t="shared" si="12"/>
        <v>12</v>
      </c>
      <c r="AV32" s="64">
        <f t="shared" si="5"/>
        <v>43</v>
      </c>
      <c r="AW32" s="64">
        <f t="shared" si="13"/>
        <v>0</v>
      </c>
      <c r="AX32" s="64">
        <f t="shared" si="14"/>
        <v>43</v>
      </c>
      <c r="AY32" s="64">
        <f t="shared" si="15"/>
        <v>0</v>
      </c>
      <c r="AZ32" s="68">
        <v>12000</v>
      </c>
      <c r="BA32" s="68">
        <v>11971</v>
      </c>
      <c r="BB32" s="68">
        <v>11966</v>
      </c>
      <c r="BC32" s="68">
        <v>11951</v>
      </c>
      <c r="BD32" s="68">
        <v>11944</v>
      </c>
      <c r="BE32" s="68">
        <v>11928</v>
      </c>
      <c r="BF32" s="68">
        <v>11880</v>
      </c>
      <c r="BG32" s="68">
        <v>11807</v>
      </c>
      <c r="BH32" s="68">
        <v>11766</v>
      </c>
      <c r="BI32" s="68">
        <f t="shared" si="6"/>
        <v>11913</v>
      </c>
      <c r="BJ32" s="64">
        <f t="shared" si="7"/>
        <v>11913</v>
      </c>
      <c r="BK32" s="72" t="e">
        <f>VLOOKUP(B32,#REF!,33,0)*1000</f>
        <v>#REF!</v>
      </c>
      <c r="BL32" s="81" t="e">
        <f t="shared" si="16"/>
        <v>#REF!</v>
      </c>
      <c r="BM32" s="75" t="e">
        <f t="shared" si="17"/>
        <v>#REF!</v>
      </c>
      <c r="BN32" s="80">
        <f t="shared" si="8"/>
        <v>0</v>
      </c>
      <c r="BO32" s="75">
        <f t="shared" si="9"/>
        <v>0</v>
      </c>
      <c r="BP32" s="77">
        <v>0</v>
      </c>
      <c r="BQ32" s="72" t="e">
        <f t="shared" si="10"/>
        <v>#REF!</v>
      </c>
      <c r="BR32" s="82">
        <v>1</v>
      </c>
      <c r="BS32" s="84" t="e">
        <f t="shared" si="18"/>
        <v>#REF!</v>
      </c>
      <c r="BT32" s="33"/>
      <c r="BU32" s="33"/>
      <c r="BV32" s="85" t="e">
        <f t="shared" si="19"/>
        <v>#REF!</v>
      </c>
    </row>
    <row r="33" spans="1:74" ht="12.75" customHeight="1" x14ac:dyDescent="0.25">
      <c r="A33" s="54">
        <v>24</v>
      </c>
      <c r="B33" s="54">
        <v>69</v>
      </c>
      <c r="C33" s="57" t="s">
        <v>14</v>
      </c>
      <c r="D33" s="3">
        <v>25</v>
      </c>
      <c r="E33" s="3">
        <v>10</v>
      </c>
      <c r="F33" s="3">
        <v>6</v>
      </c>
      <c r="G33" s="6">
        <f t="shared" si="0"/>
        <v>41</v>
      </c>
      <c r="H33" s="6">
        <v>28</v>
      </c>
      <c r="I33" s="20">
        <v>0.5</v>
      </c>
      <c r="J33" s="22">
        <v>2</v>
      </c>
      <c r="K33" s="20"/>
      <c r="L33" s="20"/>
      <c r="M33" s="20">
        <v>1</v>
      </c>
      <c r="N33" s="41">
        <v>1</v>
      </c>
      <c r="O33" s="20">
        <v>2</v>
      </c>
      <c r="P33" s="20">
        <v>1</v>
      </c>
      <c r="Q33" s="20">
        <v>0.5</v>
      </c>
      <c r="R33" s="20"/>
      <c r="S33" s="20">
        <v>1</v>
      </c>
      <c r="T33" s="20">
        <v>1</v>
      </c>
      <c r="U33" s="20"/>
      <c r="V33" s="20">
        <v>1</v>
      </c>
      <c r="W33" s="20">
        <v>1</v>
      </c>
      <c r="X33" s="3">
        <v>3</v>
      </c>
      <c r="Y33" s="3"/>
      <c r="Z33" s="3">
        <v>0.5</v>
      </c>
      <c r="AA33" s="3"/>
      <c r="AB33" s="3"/>
      <c r="AC33" s="3">
        <v>2</v>
      </c>
      <c r="AD33" s="3">
        <v>0.5</v>
      </c>
      <c r="AE33" s="3"/>
      <c r="AF33" s="8">
        <v>1</v>
      </c>
      <c r="AG33" s="8"/>
      <c r="AH33" s="3"/>
      <c r="AI33" s="3"/>
      <c r="AJ33" s="8"/>
      <c r="AK33" s="3">
        <f t="shared" si="1"/>
        <v>15</v>
      </c>
      <c r="AL33" s="3">
        <f t="shared" si="21"/>
        <v>3</v>
      </c>
      <c r="AM33" s="3">
        <f t="shared" si="22"/>
        <v>1</v>
      </c>
      <c r="AN33" s="6">
        <f t="shared" si="2"/>
        <v>19</v>
      </c>
      <c r="AO33" s="34">
        <f t="shared" si="3"/>
        <v>0.46341463414634149</v>
      </c>
      <c r="AP33" s="6">
        <f t="shared" si="4"/>
        <v>16</v>
      </c>
      <c r="AQ33" s="33"/>
      <c r="AR33" s="7">
        <f>AP33/H33</f>
        <v>0.5714285714285714</v>
      </c>
      <c r="AS33" s="3"/>
      <c r="AT33" s="64">
        <f t="shared" si="11"/>
        <v>28</v>
      </c>
      <c r="AU33" s="64">
        <f t="shared" si="12"/>
        <v>16</v>
      </c>
      <c r="AV33" s="64">
        <f t="shared" si="5"/>
        <v>57</v>
      </c>
      <c r="AW33" s="64">
        <f t="shared" si="13"/>
        <v>0</v>
      </c>
      <c r="AX33" s="64">
        <f t="shared" si="14"/>
        <v>57</v>
      </c>
      <c r="AY33" s="64">
        <f t="shared" si="15"/>
        <v>0</v>
      </c>
      <c r="AZ33" s="68">
        <v>18454</v>
      </c>
      <c r="BA33" s="68">
        <v>18432</v>
      </c>
      <c r="BB33" s="68">
        <v>18389</v>
      </c>
      <c r="BC33" s="68">
        <v>18374</v>
      </c>
      <c r="BD33" s="68">
        <v>18346</v>
      </c>
      <c r="BE33" s="68">
        <v>18330</v>
      </c>
      <c r="BF33" s="68">
        <v>18204</v>
      </c>
      <c r="BG33" s="68">
        <v>18132</v>
      </c>
      <c r="BH33" s="68">
        <v>18102</v>
      </c>
      <c r="BI33" s="68">
        <f t="shared" si="6"/>
        <v>18307</v>
      </c>
      <c r="BJ33" s="64">
        <f t="shared" si="7"/>
        <v>18307</v>
      </c>
      <c r="BK33" s="72" t="e">
        <f>VLOOKUP(B33,#REF!,33,0)*1000</f>
        <v>#REF!</v>
      </c>
      <c r="BL33" s="81" t="e">
        <f t="shared" si="16"/>
        <v>#REF!</v>
      </c>
      <c r="BM33" s="75" t="e">
        <f t="shared" si="17"/>
        <v>#REF!</v>
      </c>
      <c r="BN33" s="80">
        <f t="shared" si="8"/>
        <v>0</v>
      </c>
      <c r="BO33" s="75">
        <f t="shared" si="9"/>
        <v>0</v>
      </c>
      <c r="BP33" s="77">
        <v>0</v>
      </c>
      <c r="BQ33" s="72" t="e">
        <f t="shared" si="10"/>
        <v>#REF!</v>
      </c>
      <c r="BR33" s="82">
        <v>1</v>
      </c>
      <c r="BS33" s="84" t="e">
        <f t="shared" si="18"/>
        <v>#REF!</v>
      </c>
      <c r="BT33" s="33"/>
      <c r="BU33" s="33"/>
      <c r="BV33" s="85" t="e">
        <f t="shared" si="19"/>
        <v>#REF!</v>
      </c>
    </row>
    <row r="34" spans="1:74" ht="12.75" customHeight="1" x14ac:dyDescent="0.25">
      <c r="A34" s="54">
        <v>25</v>
      </c>
      <c r="B34" s="54">
        <v>140</v>
      </c>
      <c r="C34" s="57" t="s">
        <v>33</v>
      </c>
      <c r="D34" s="3">
        <v>25</v>
      </c>
      <c r="E34" s="3">
        <v>10</v>
      </c>
      <c r="F34" s="3">
        <v>0</v>
      </c>
      <c r="G34" s="6">
        <f t="shared" si="0"/>
        <v>35</v>
      </c>
      <c r="H34" s="6">
        <v>23</v>
      </c>
      <c r="I34" s="20">
        <v>0.5</v>
      </c>
      <c r="J34" s="22">
        <v>2</v>
      </c>
      <c r="K34" s="20"/>
      <c r="L34" s="20">
        <v>1</v>
      </c>
      <c r="M34" s="20">
        <v>0.5</v>
      </c>
      <c r="N34" s="41"/>
      <c r="O34" s="20">
        <v>2</v>
      </c>
      <c r="P34" s="20">
        <v>1</v>
      </c>
      <c r="Q34" s="20"/>
      <c r="R34" s="20"/>
      <c r="S34" s="20"/>
      <c r="T34" s="20"/>
      <c r="U34" s="20">
        <v>1</v>
      </c>
      <c r="V34" s="20">
        <v>1</v>
      </c>
      <c r="W34" s="20"/>
      <c r="X34" s="3"/>
      <c r="Y34" s="8">
        <v>1</v>
      </c>
      <c r="Z34" s="3">
        <v>0.5</v>
      </c>
      <c r="AA34" s="3">
        <v>0.5</v>
      </c>
      <c r="AB34" s="3">
        <v>0.5</v>
      </c>
      <c r="AC34" s="3">
        <v>1</v>
      </c>
      <c r="AD34" s="3">
        <v>0.5</v>
      </c>
      <c r="AE34" s="3">
        <v>3</v>
      </c>
      <c r="AF34" s="30" t="s">
        <v>50</v>
      </c>
      <c r="AG34" s="30" t="s">
        <v>50</v>
      </c>
      <c r="AH34" s="31" t="s">
        <v>50</v>
      </c>
      <c r="AI34" s="31" t="s">
        <v>50</v>
      </c>
      <c r="AJ34" s="30" t="s">
        <v>50</v>
      </c>
      <c r="AK34" s="3">
        <f t="shared" si="1"/>
        <v>9</v>
      </c>
      <c r="AL34" s="3">
        <f t="shared" si="21"/>
        <v>7</v>
      </c>
      <c r="AM34" s="3" t="s">
        <v>50</v>
      </c>
      <c r="AN34" s="6">
        <f t="shared" si="2"/>
        <v>16</v>
      </c>
      <c r="AO34" s="34">
        <f t="shared" si="3"/>
        <v>0.45714285714285713</v>
      </c>
      <c r="AP34" s="6">
        <f t="shared" si="4"/>
        <v>15</v>
      </c>
      <c r="AQ34" s="33"/>
      <c r="AR34" s="7"/>
      <c r="AS34" s="7">
        <f>AP34/H34</f>
        <v>0.65217391304347827</v>
      </c>
      <c r="AT34" s="64">
        <f t="shared" si="11"/>
        <v>23</v>
      </c>
      <c r="AU34" s="64">
        <f t="shared" si="12"/>
        <v>15</v>
      </c>
      <c r="AV34" s="64">
        <f t="shared" si="5"/>
        <v>65</v>
      </c>
      <c r="AW34" s="64">
        <f t="shared" si="13"/>
        <v>0</v>
      </c>
      <c r="AX34" s="64">
        <f t="shared" si="14"/>
        <v>0</v>
      </c>
      <c r="AY34" s="64">
        <f t="shared" si="15"/>
        <v>65</v>
      </c>
      <c r="AZ34" s="68">
        <v>80193</v>
      </c>
      <c r="BA34" s="68">
        <v>80178</v>
      </c>
      <c r="BB34" s="68">
        <v>80206</v>
      </c>
      <c r="BC34" s="68">
        <v>80084</v>
      </c>
      <c r="BD34" s="68">
        <v>80055</v>
      </c>
      <c r="BE34" s="68">
        <v>79862</v>
      </c>
      <c r="BF34" s="68">
        <v>79841</v>
      </c>
      <c r="BG34" s="68">
        <v>79286</v>
      </c>
      <c r="BH34" s="68">
        <v>79272</v>
      </c>
      <c r="BI34" s="68">
        <f t="shared" si="6"/>
        <v>79886</v>
      </c>
      <c r="BJ34" s="64">
        <f t="shared" si="7"/>
        <v>79886</v>
      </c>
      <c r="BK34" s="72" t="e">
        <f>VLOOKUP(B34,#REF!,33,0)*1000</f>
        <v>#REF!</v>
      </c>
      <c r="BL34" s="81" t="e">
        <f t="shared" si="16"/>
        <v>#REF!</v>
      </c>
      <c r="BM34" s="75" t="e">
        <f t="shared" si="17"/>
        <v>#REF!</v>
      </c>
      <c r="BN34" s="80">
        <f t="shared" si="8"/>
        <v>0</v>
      </c>
      <c r="BO34" s="75">
        <f t="shared" si="9"/>
        <v>0</v>
      </c>
      <c r="BP34" s="77">
        <v>0</v>
      </c>
      <c r="BQ34" s="72" t="e">
        <f t="shared" si="10"/>
        <v>#REF!</v>
      </c>
      <c r="BR34" s="82">
        <v>1</v>
      </c>
      <c r="BS34" s="84" t="e">
        <f t="shared" si="18"/>
        <v>#REF!</v>
      </c>
      <c r="BT34" s="33"/>
      <c r="BU34" s="33"/>
      <c r="BV34" s="85" t="e">
        <f t="shared" si="19"/>
        <v>#REF!</v>
      </c>
    </row>
    <row r="35" spans="1:74" ht="12.75" customHeight="1" x14ac:dyDescent="0.25">
      <c r="A35" s="54">
        <v>26</v>
      </c>
      <c r="B35" s="54">
        <v>75</v>
      </c>
      <c r="C35" s="57" t="s">
        <v>18</v>
      </c>
      <c r="D35" s="3">
        <v>25</v>
      </c>
      <c r="E35" s="3">
        <v>10</v>
      </c>
      <c r="F35" s="3">
        <v>6</v>
      </c>
      <c r="G35" s="6">
        <f t="shared" si="0"/>
        <v>41</v>
      </c>
      <c r="H35" s="6">
        <v>28</v>
      </c>
      <c r="I35" s="20">
        <v>0.5</v>
      </c>
      <c r="J35" s="22">
        <v>2</v>
      </c>
      <c r="K35" s="20"/>
      <c r="L35" s="20"/>
      <c r="M35" s="20">
        <v>1</v>
      </c>
      <c r="N35" s="41">
        <v>1</v>
      </c>
      <c r="O35" s="20">
        <v>2</v>
      </c>
      <c r="P35" s="20">
        <v>1</v>
      </c>
      <c r="Q35" s="20"/>
      <c r="R35" s="20"/>
      <c r="S35" s="20"/>
      <c r="T35" s="20">
        <v>1</v>
      </c>
      <c r="U35" s="20">
        <v>2</v>
      </c>
      <c r="V35" s="20">
        <v>1</v>
      </c>
      <c r="W35" s="20"/>
      <c r="X35" s="3">
        <v>3</v>
      </c>
      <c r="Y35" s="3">
        <v>1</v>
      </c>
      <c r="Z35" s="3"/>
      <c r="AA35" s="3"/>
      <c r="AB35" s="3"/>
      <c r="AC35" s="3"/>
      <c r="AD35" s="3"/>
      <c r="AE35" s="6"/>
      <c r="AF35" s="8">
        <v>1</v>
      </c>
      <c r="AG35" s="8">
        <v>0.5</v>
      </c>
      <c r="AH35" s="3"/>
      <c r="AI35" s="3"/>
      <c r="AJ35" s="16"/>
      <c r="AK35" s="3">
        <f t="shared" si="1"/>
        <v>14.5</v>
      </c>
      <c r="AL35" s="3">
        <f t="shared" si="21"/>
        <v>1</v>
      </c>
      <c r="AM35" s="3">
        <f>SUM(AF35:AJ35)</f>
        <v>1.5</v>
      </c>
      <c r="AN35" s="6">
        <f t="shared" si="2"/>
        <v>17</v>
      </c>
      <c r="AO35" s="34">
        <f t="shared" si="3"/>
        <v>0.41463414634146339</v>
      </c>
      <c r="AP35" s="6">
        <f t="shared" si="4"/>
        <v>13</v>
      </c>
      <c r="AQ35" s="33"/>
      <c r="AR35" s="7">
        <f>AP35/H35</f>
        <v>0.4642857142857143</v>
      </c>
      <c r="AS35" s="3"/>
      <c r="AT35" s="64">
        <f t="shared" si="11"/>
        <v>28</v>
      </c>
      <c r="AU35" s="64">
        <f t="shared" si="12"/>
        <v>13</v>
      </c>
      <c r="AV35" s="64">
        <f t="shared" si="5"/>
        <v>46</v>
      </c>
      <c r="AW35" s="64">
        <f t="shared" si="13"/>
        <v>0</v>
      </c>
      <c r="AX35" s="64">
        <f t="shared" si="14"/>
        <v>46</v>
      </c>
      <c r="AY35" s="64">
        <f t="shared" si="15"/>
        <v>0</v>
      </c>
      <c r="AZ35" s="68">
        <v>11740</v>
      </c>
      <c r="BA35" s="68">
        <v>11707</v>
      </c>
      <c r="BB35" s="68">
        <v>11684</v>
      </c>
      <c r="BC35" s="68">
        <v>11684</v>
      </c>
      <c r="BD35" s="68">
        <v>11661</v>
      </c>
      <c r="BE35" s="68">
        <v>11635</v>
      </c>
      <c r="BF35" s="68">
        <v>11571</v>
      </c>
      <c r="BG35" s="68">
        <v>11534</v>
      </c>
      <c r="BH35" s="68">
        <v>11540</v>
      </c>
      <c r="BI35" s="68">
        <f t="shared" si="6"/>
        <v>11640</v>
      </c>
      <c r="BJ35" s="64">
        <f t="shared" si="7"/>
        <v>11640</v>
      </c>
      <c r="BK35" s="72" t="e">
        <f>VLOOKUP(B35,#REF!,33,0)*1000</f>
        <v>#REF!</v>
      </c>
      <c r="BL35" s="81" t="e">
        <f t="shared" si="16"/>
        <v>#REF!</v>
      </c>
      <c r="BM35" s="75" t="e">
        <f t="shared" si="17"/>
        <v>#REF!</v>
      </c>
      <c r="BN35" s="80">
        <f t="shared" si="8"/>
        <v>0</v>
      </c>
      <c r="BO35" s="75">
        <f t="shared" si="9"/>
        <v>0</v>
      </c>
      <c r="BP35" s="77">
        <v>0</v>
      </c>
      <c r="BQ35" s="72" t="e">
        <f t="shared" si="10"/>
        <v>#REF!</v>
      </c>
      <c r="BR35" s="82">
        <v>1</v>
      </c>
      <c r="BS35" s="84" t="e">
        <f t="shared" si="18"/>
        <v>#REF!</v>
      </c>
      <c r="BT35" s="33"/>
      <c r="BU35" s="33"/>
      <c r="BV35" s="85" t="e">
        <f t="shared" si="19"/>
        <v>#REF!</v>
      </c>
    </row>
    <row r="36" spans="1:74" ht="12.75" customHeight="1" x14ac:dyDescent="0.25">
      <c r="A36" s="54">
        <v>27</v>
      </c>
      <c r="B36" s="54">
        <v>37</v>
      </c>
      <c r="C36" s="57" t="s">
        <v>32</v>
      </c>
      <c r="D36" s="3">
        <v>25</v>
      </c>
      <c r="E36" s="3">
        <v>0</v>
      </c>
      <c r="F36" s="5">
        <v>0</v>
      </c>
      <c r="G36" s="6">
        <f t="shared" si="0"/>
        <v>25</v>
      </c>
      <c r="H36" s="6">
        <v>18</v>
      </c>
      <c r="I36" s="20"/>
      <c r="J36" s="22"/>
      <c r="K36" s="20"/>
      <c r="L36" s="20"/>
      <c r="M36" s="20">
        <v>1</v>
      </c>
      <c r="N36" s="41">
        <v>1</v>
      </c>
      <c r="O36" s="20">
        <v>2</v>
      </c>
      <c r="P36" s="20">
        <v>1</v>
      </c>
      <c r="Q36" s="20">
        <v>0.5</v>
      </c>
      <c r="R36" s="20"/>
      <c r="S36" s="20"/>
      <c r="T36" s="20">
        <v>1</v>
      </c>
      <c r="U36" s="20">
        <v>2</v>
      </c>
      <c r="V36" s="20">
        <v>1</v>
      </c>
      <c r="W36" s="20"/>
      <c r="X36" s="3">
        <v>3</v>
      </c>
      <c r="Y36" s="30" t="s">
        <v>50</v>
      </c>
      <c r="Z36" s="31" t="s">
        <v>50</v>
      </c>
      <c r="AA36" s="31" t="s">
        <v>50</v>
      </c>
      <c r="AB36" s="31" t="s">
        <v>50</v>
      </c>
      <c r="AC36" s="31" t="s">
        <v>50</v>
      </c>
      <c r="AD36" s="31" t="s">
        <v>50</v>
      </c>
      <c r="AE36" s="31" t="s">
        <v>50</v>
      </c>
      <c r="AF36" s="30" t="s">
        <v>50</v>
      </c>
      <c r="AG36" s="30" t="s">
        <v>50</v>
      </c>
      <c r="AH36" s="31" t="s">
        <v>50</v>
      </c>
      <c r="AI36" s="31" t="s">
        <v>50</v>
      </c>
      <c r="AJ36" s="30" t="s">
        <v>50</v>
      </c>
      <c r="AK36" s="3">
        <f t="shared" si="1"/>
        <v>12.5</v>
      </c>
      <c r="AL36" s="3" t="s">
        <v>50</v>
      </c>
      <c r="AM36" s="3" t="s">
        <v>50</v>
      </c>
      <c r="AN36" s="6">
        <f t="shared" si="2"/>
        <v>12.5</v>
      </c>
      <c r="AO36" s="34">
        <f t="shared" si="3"/>
        <v>0.5</v>
      </c>
      <c r="AP36" s="6">
        <f t="shared" si="4"/>
        <v>9</v>
      </c>
      <c r="AQ36" s="33"/>
      <c r="AR36" s="7">
        <f>AP36/H36</f>
        <v>0.5</v>
      </c>
      <c r="AS36" s="3"/>
      <c r="AT36" s="64">
        <f t="shared" si="11"/>
        <v>18</v>
      </c>
      <c r="AU36" s="64">
        <f t="shared" si="12"/>
        <v>9</v>
      </c>
      <c r="AV36" s="64">
        <f t="shared" si="5"/>
        <v>50</v>
      </c>
      <c r="AW36" s="64">
        <f t="shared" si="13"/>
        <v>0</v>
      </c>
      <c r="AX36" s="64">
        <f t="shared" si="14"/>
        <v>50</v>
      </c>
      <c r="AY36" s="64">
        <f t="shared" si="15"/>
        <v>0</v>
      </c>
      <c r="AZ36" s="68">
        <v>3670</v>
      </c>
      <c r="BA36" s="68">
        <v>3663</v>
      </c>
      <c r="BB36" s="68">
        <v>3640</v>
      </c>
      <c r="BC36" s="68">
        <v>3621</v>
      </c>
      <c r="BD36" s="68">
        <v>3618</v>
      </c>
      <c r="BE36" s="68">
        <v>3594</v>
      </c>
      <c r="BF36" s="68">
        <v>3588</v>
      </c>
      <c r="BG36" s="68">
        <v>3525</v>
      </c>
      <c r="BH36" s="68">
        <v>3511</v>
      </c>
      <c r="BI36" s="68">
        <f t="shared" si="6"/>
        <v>3603</v>
      </c>
      <c r="BJ36" s="64">
        <f t="shared" si="7"/>
        <v>3603</v>
      </c>
      <c r="BK36" s="72" t="e">
        <f>VLOOKUP(B36,#REF!,33,0)*1000</f>
        <v>#REF!</v>
      </c>
      <c r="BL36" s="81" t="e">
        <f t="shared" si="16"/>
        <v>#REF!</v>
      </c>
      <c r="BM36" s="75" t="e">
        <f t="shared" si="17"/>
        <v>#REF!</v>
      </c>
      <c r="BN36" s="80">
        <f t="shared" si="8"/>
        <v>0</v>
      </c>
      <c r="BO36" s="75">
        <f t="shared" si="9"/>
        <v>0</v>
      </c>
      <c r="BP36" s="77">
        <v>0</v>
      </c>
      <c r="BQ36" s="72" t="e">
        <f t="shared" si="10"/>
        <v>#REF!</v>
      </c>
      <c r="BR36" s="82">
        <v>1</v>
      </c>
      <c r="BS36" s="84" t="e">
        <f t="shared" si="18"/>
        <v>#REF!</v>
      </c>
      <c r="BT36" s="33"/>
      <c r="BU36" s="33"/>
      <c r="BV36" s="85" t="e">
        <f t="shared" si="19"/>
        <v>#REF!</v>
      </c>
    </row>
    <row r="37" spans="1:74" ht="12.75" customHeight="1" x14ac:dyDescent="0.25">
      <c r="A37" s="54">
        <v>28</v>
      </c>
      <c r="B37" s="54">
        <v>203</v>
      </c>
      <c r="C37" s="57" t="s">
        <v>20</v>
      </c>
      <c r="D37" s="3">
        <v>25</v>
      </c>
      <c r="E37" s="3">
        <v>10</v>
      </c>
      <c r="F37" s="3">
        <v>6</v>
      </c>
      <c r="G37" s="6">
        <f t="shared" si="0"/>
        <v>41</v>
      </c>
      <c r="H37" s="6">
        <v>28</v>
      </c>
      <c r="I37" s="20">
        <v>0.5</v>
      </c>
      <c r="J37" s="22">
        <v>2</v>
      </c>
      <c r="K37" s="20"/>
      <c r="L37" s="20"/>
      <c r="M37" s="20"/>
      <c r="N37" s="41">
        <v>1</v>
      </c>
      <c r="O37" s="20">
        <v>2</v>
      </c>
      <c r="P37" s="20">
        <v>1</v>
      </c>
      <c r="Q37" s="20">
        <v>0.5</v>
      </c>
      <c r="R37" s="20"/>
      <c r="S37" s="20"/>
      <c r="T37" s="20">
        <v>1</v>
      </c>
      <c r="U37" s="20"/>
      <c r="V37" s="20"/>
      <c r="W37" s="20">
        <v>1</v>
      </c>
      <c r="X37" s="3"/>
      <c r="Y37" s="3"/>
      <c r="Z37" s="3">
        <v>0.5</v>
      </c>
      <c r="AA37" s="3"/>
      <c r="AB37" s="3">
        <v>0.5</v>
      </c>
      <c r="AC37" s="3"/>
      <c r="AD37" s="3">
        <v>0.5</v>
      </c>
      <c r="AE37" s="29"/>
      <c r="AF37" s="8">
        <v>1</v>
      </c>
      <c r="AG37" s="8">
        <v>0.5</v>
      </c>
      <c r="AH37" s="3"/>
      <c r="AI37" s="3"/>
      <c r="AJ37" s="8">
        <v>2</v>
      </c>
      <c r="AK37" s="3">
        <f t="shared" si="1"/>
        <v>9</v>
      </c>
      <c r="AL37" s="3">
        <f>SUM(Y37:AE37)</f>
        <v>1.5</v>
      </c>
      <c r="AM37" s="3">
        <f>SUM(AF37:AJ37)</f>
        <v>3.5</v>
      </c>
      <c r="AN37" s="6">
        <f t="shared" si="2"/>
        <v>14</v>
      </c>
      <c r="AO37" s="34">
        <f t="shared" si="3"/>
        <v>0.34146341463414637</v>
      </c>
      <c r="AP37" s="6">
        <f t="shared" si="4"/>
        <v>14</v>
      </c>
      <c r="AQ37" s="33"/>
      <c r="AR37" s="7">
        <f>AP37/H37</f>
        <v>0.5</v>
      </c>
      <c r="AS37" s="3"/>
      <c r="AT37" s="64">
        <f t="shared" si="11"/>
        <v>28</v>
      </c>
      <c r="AU37" s="64">
        <f t="shared" si="12"/>
        <v>14</v>
      </c>
      <c r="AV37" s="64">
        <f t="shared" si="5"/>
        <v>50</v>
      </c>
      <c r="AW37" s="64">
        <f t="shared" si="13"/>
        <v>0</v>
      </c>
      <c r="AX37" s="64">
        <f t="shared" si="14"/>
        <v>50</v>
      </c>
      <c r="AY37" s="64">
        <f t="shared" si="15"/>
        <v>0</v>
      </c>
      <c r="AZ37" s="68">
        <v>12231</v>
      </c>
      <c r="BA37" s="68">
        <v>12226</v>
      </c>
      <c r="BB37" s="68">
        <v>12230</v>
      </c>
      <c r="BC37" s="68">
        <v>12236</v>
      </c>
      <c r="BD37" s="68">
        <v>12259</v>
      </c>
      <c r="BE37" s="68">
        <v>12242</v>
      </c>
      <c r="BF37" s="68">
        <v>12174</v>
      </c>
      <c r="BG37" s="68">
        <v>12148</v>
      </c>
      <c r="BH37" s="68">
        <v>12146</v>
      </c>
      <c r="BI37" s="68">
        <f t="shared" si="6"/>
        <v>12210</v>
      </c>
      <c r="BJ37" s="64">
        <f t="shared" si="7"/>
        <v>12210</v>
      </c>
      <c r="BK37" s="72" t="e">
        <f>VLOOKUP(B37,#REF!,33,0)*1000</f>
        <v>#REF!</v>
      </c>
      <c r="BL37" s="81" t="e">
        <f t="shared" si="16"/>
        <v>#REF!</v>
      </c>
      <c r="BM37" s="75" t="e">
        <f t="shared" si="17"/>
        <v>#REF!</v>
      </c>
      <c r="BN37" s="80">
        <f t="shared" si="8"/>
        <v>0</v>
      </c>
      <c r="BO37" s="75">
        <f t="shared" si="9"/>
        <v>0</v>
      </c>
      <c r="BP37" s="77">
        <v>0</v>
      </c>
      <c r="BQ37" s="72" t="e">
        <f t="shared" si="10"/>
        <v>#REF!</v>
      </c>
      <c r="BR37" s="82">
        <v>1</v>
      </c>
      <c r="BS37" s="84" t="e">
        <f t="shared" si="18"/>
        <v>#REF!</v>
      </c>
      <c r="BT37" s="33"/>
      <c r="BU37" s="33"/>
      <c r="BV37" s="85" t="e">
        <f t="shared" si="19"/>
        <v>#REF!</v>
      </c>
    </row>
    <row r="38" spans="1:74" ht="12.75" customHeight="1" x14ac:dyDescent="0.25">
      <c r="A38" s="54">
        <v>29</v>
      </c>
      <c r="B38" s="54">
        <v>79</v>
      </c>
      <c r="C38" s="57" t="s">
        <v>21</v>
      </c>
      <c r="D38" s="3">
        <v>25</v>
      </c>
      <c r="E38" s="3">
        <v>10</v>
      </c>
      <c r="F38" s="3">
        <v>6</v>
      </c>
      <c r="G38" s="6">
        <f t="shared" si="0"/>
        <v>41</v>
      </c>
      <c r="H38" s="6">
        <v>28</v>
      </c>
      <c r="I38" s="20"/>
      <c r="J38" s="22">
        <v>2</v>
      </c>
      <c r="K38" s="20"/>
      <c r="L38" s="20">
        <v>1</v>
      </c>
      <c r="M38" s="20">
        <v>1</v>
      </c>
      <c r="N38" s="41"/>
      <c r="O38" s="20">
        <v>2</v>
      </c>
      <c r="P38" s="20">
        <v>1</v>
      </c>
      <c r="Q38" s="20"/>
      <c r="R38" s="20"/>
      <c r="S38" s="20"/>
      <c r="T38" s="20"/>
      <c r="U38" s="20">
        <v>2</v>
      </c>
      <c r="V38" s="20"/>
      <c r="W38" s="20"/>
      <c r="X38" s="3"/>
      <c r="Y38" s="3"/>
      <c r="Z38" s="3"/>
      <c r="AA38" s="3"/>
      <c r="AB38" s="3">
        <v>0.5</v>
      </c>
      <c r="AC38" s="3"/>
      <c r="AD38" s="3"/>
      <c r="AE38" s="29"/>
      <c r="AF38" s="8">
        <v>1</v>
      </c>
      <c r="AG38" s="8">
        <v>0.5</v>
      </c>
      <c r="AH38" s="3"/>
      <c r="AI38" s="3"/>
      <c r="AJ38" s="8"/>
      <c r="AK38" s="3">
        <f t="shared" si="1"/>
        <v>9</v>
      </c>
      <c r="AL38" s="3">
        <f>SUM(Y38:AE38)</f>
        <v>0.5</v>
      </c>
      <c r="AM38" s="3">
        <f>SUM(AF38:AJ38)</f>
        <v>1.5</v>
      </c>
      <c r="AN38" s="6">
        <f t="shared" si="2"/>
        <v>11</v>
      </c>
      <c r="AO38" s="34">
        <f t="shared" si="3"/>
        <v>0.26829268292682928</v>
      </c>
      <c r="AP38" s="6">
        <f t="shared" si="4"/>
        <v>9</v>
      </c>
      <c r="AQ38" s="7">
        <f>AP38/H38</f>
        <v>0.32142857142857145</v>
      </c>
      <c r="AR38" s="7"/>
      <c r="AS38" s="3"/>
      <c r="AT38" s="64">
        <f t="shared" si="11"/>
        <v>28</v>
      </c>
      <c r="AU38" s="64">
        <f t="shared" si="12"/>
        <v>9</v>
      </c>
      <c r="AV38" s="64">
        <f t="shared" si="5"/>
        <v>32</v>
      </c>
      <c r="AW38" s="64">
        <f t="shared" si="13"/>
        <v>32</v>
      </c>
      <c r="AX38" s="64">
        <f t="shared" si="14"/>
        <v>0</v>
      </c>
      <c r="AY38" s="64">
        <f t="shared" si="15"/>
        <v>0</v>
      </c>
      <c r="AZ38" s="68">
        <v>16156</v>
      </c>
      <c r="BA38" s="68">
        <v>16120</v>
      </c>
      <c r="BB38" s="68">
        <v>16103</v>
      </c>
      <c r="BC38" s="68">
        <v>16080</v>
      </c>
      <c r="BD38" s="68">
        <v>16086</v>
      </c>
      <c r="BE38" s="68">
        <v>16018</v>
      </c>
      <c r="BF38" s="68">
        <v>15947</v>
      </c>
      <c r="BG38" s="68">
        <v>15892</v>
      </c>
      <c r="BH38" s="68">
        <v>15881</v>
      </c>
      <c r="BI38" s="68">
        <f t="shared" si="6"/>
        <v>16031</v>
      </c>
      <c r="BJ38" s="64">
        <f t="shared" si="7"/>
        <v>0</v>
      </c>
      <c r="BK38" s="72" t="e">
        <f>VLOOKUP(B38,#REF!,33,0)*1000</f>
        <v>#REF!</v>
      </c>
      <c r="BL38" s="81" t="e">
        <f t="shared" si="16"/>
        <v>#REF!</v>
      </c>
      <c r="BM38" s="75" t="e">
        <f t="shared" si="17"/>
        <v>#REF!</v>
      </c>
      <c r="BN38" s="80">
        <f t="shared" si="8"/>
        <v>0</v>
      </c>
      <c r="BO38" s="75">
        <f t="shared" si="9"/>
        <v>0</v>
      </c>
      <c r="BP38" s="77">
        <v>0</v>
      </c>
      <c r="BQ38" s="72" t="e">
        <f t="shared" si="10"/>
        <v>#REF!</v>
      </c>
      <c r="BR38" s="82">
        <v>1</v>
      </c>
      <c r="BS38" s="84" t="e">
        <f t="shared" si="18"/>
        <v>#REF!</v>
      </c>
      <c r="BT38" s="33"/>
      <c r="BU38" s="33"/>
      <c r="BV38" s="85" t="e">
        <f t="shared" si="19"/>
        <v>#REF!</v>
      </c>
    </row>
    <row r="39" spans="1:74" ht="12.75" customHeight="1" x14ac:dyDescent="0.25">
      <c r="A39" s="54">
        <v>30</v>
      </c>
      <c r="B39" s="54">
        <v>81</v>
      </c>
      <c r="C39" s="57" t="s">
        <v>23</v>
      </c>
      <c r="D39" s="3">
        <v>25</v>
      </c>
      <c r="E39" s="3">
        <v>10</v>
      </c>
      <c r="F39" s="3">
        <v>6</v>
      </c>
      <c r="G39" s="6">
        <f t="shared" si="0"/>
        <v>41</v>
      </c>
      <c r="H39" s="6">
        <v>28</v>
      </c>
      <c r="I39" s="20"/>
      <c r="J39" s="8">
        <v>2</v>
      </c>
      <c r="K39" s="3"/>
      <c r="L39" s="20">
        <v>1</v>
      </c>
      <c r="M39" s="3">
        <v>0.5</v>
      </c>
      <c r="N39" s="41">
        <v>1</v>
      </c>
      <c r="O39" s="3"/>
      <c r="P39" s="3"/>
      <c r="Q39" s="3"/>
      <c r="R39" s="3">
        <v>0.5</v>
      </c>
      <c r="S39" s="3">
        <v>1</v>
      </c>
      <c r="T39" s="3">
        <v>1</v>
      </c>
      <c r="U39" s="3">
        <v>2</v>
      </c>
      <c r="V39" s="3">
        <v>1</v>
      </c>
      <c r="W39" s="3">
        <v>2</v>
      </c>
      <c r="X39" s="3">
        <v>3</v>
      </c>
      <c r="Y39" s="3">
        <v>1</v>
      </c>
      <c r="Z39" s="3"/>
      <c r="AA39" s="3"/>
      <c r="AB39" s="3"/>
      <c r="AC39" s="3"/>
      <c r="AD39" s="3"/>
      <c r="AE39" s="20">
        <v>3</v>
      </c>
      <c r="AF39" s="3">
        <v>0.5</v>
      </c>
      <c r="AG39" s="3"/>
      <c r="AH39" s="3"/>
      <c r="AI39" s="3"/>
      <c r="AJ39" s="3">
        <v>2</v>
      </c>
      <c r="AK39" s="3">
        <f t="shared" si="1"/>
        <v>15</v>
      </c>
      <c r="AL39" s="3">
        <f>SUM(Y39:AE39)</f>
        <v>4</v>
      </c>
      <c r="AM39" s="3">
        <f>SUM(AF39:AJ39)</f>
        <v>2.5</v>
      </c>
      <c r="AN39" s="6">
        <f t="shared" si="2"/>
        <v>21.5</v>
      </c>
      <c r="AO39" s="34">
        <f t="shared" si="3"/>
        <v>0.52439024390243905</v>
      </c>
      <c r="AP39" s="6">
        <f t="shared" si="4"/>
        <v>15</v>
      </c>
      <c r="AQ39" s="33"/>
      <c r="AR39" s="7">
        <f>AP39/H39</f>
        <v>0.5357142857142857</v>
      </c>
      <c r="AS39" s="3"/>
      <c r="AT39" s="64">
        <f t="shared" si="11"/>
        <v>28</v>
      </c>
      <c r="AU39" s="64">
        <f t="shared" si="12"/>
        <v>15</v>
      </c>
      <c r="AV39" s="64">
        <f t="shared" si="5"/>
        <v>54</v>
      </c>
      <c r="AW39" s="64">
        <f t="shared" si="13"/>
        <v>0</v>
      </c>
      <c r="AX39" s="64">
        <f t="shared" si="14"/>
        <v>54</v>
      </c>
      <c r="AY39" s="64">
        <f t="shared" si="15"/>
        <v>0</v>
      </c>
      <c r="AZ39" s="68">
        <v>5951</v>
      </c>
      <c r="BA39" s="68">
        <v>5929</v>
      </c>
      <c r="BB39" s="68">
        <v>5925</v>
      </c>
      <c r="BC39" s="68">
        <v>5903</v>
      </c>
      <c r="BD39" s="68">
        <v>5896</v>
      </c>
      <c r="BE39" s="68">
        <v>5892</v>
      </c>
      <c r="BF39" s="68">
        <v>5850</v>
      </c>
      <c r="BG39" s="68">
        <v>5817</v>
      </c>
      <c r="BH39" s="68">
        <v>5803</v>
      </c>
      <c r="BI39" s="68">
        <f t="shared" si="6"/>
        <v>5885</v>
      </c>
      <c r="BJ39" s="64">
        <f t="shared" si="7"/>
        <v>5885</v>
      </c>
      <c r="BK39" s="72" t="e">
        <f>VLOOKUP(B39,#REF!,33,0)*1000</f>
        <v>#REF!</v>
      </c>
      <c r="BL39" s="81" t="e">
        <f t="shared" si="16"/>
        <v>#REF!</v>
      </c>
      <c r="BM39" s="75" t="e">
        <f t="shared" si="17"/>
        <v>#REF!</v>
      </c>
      <c r="BN39" s="80">
        <f t="shared" si="8"/>
        <v>0</v>
      </c>
      <c r="BO39" s="75">
        <f t="shared" si="9"/>
        <v>0</v>
      </c>
      <c r="BP39" s="77">
        <v>0</v>
      </c>
      <c r="BQ39" s="72" t="e">
        <f t="shared" si="10"/>
        <v>#REF!</v>
      </c>
      <c r="BR39" s="82">
        <v>1</v>
      </c>
      <c r="BS39" s="84" t="e">
        <f t="shared" si="18"/>
        <v>#REF!</v>
      </c>
      <c r="BT39" s="33"/>
      <c r="BU39" s="33"/>
      <c r="BV39" s="85" t="e">
        <f t="shared" si="19"/>
        <v>#REF!</v>
      </c>
    </row>
    <row r="40" spans="1:74" ht="12.75" customHeight="1" x14ac:dyDescent="0.25">
      <c r="A40" s="54">
        <v>31</v>
      </c>
      <c r="B40" s="54">
        <v>85</v>
      </c>
      <c r="C40" s="57" t="s">
        <v>24</v>
      </c>
      <c r="D40" s="3">
        <v>25</v>
      </c>
      <c r="E40" s="3">
        <v>10</v>
      </c>
      <c r="F40" s="3">
        <v>6</v>
      </c>
      <c r="G40" s="6">
        <f t="shared" si="0"/>
        <v>41</v>
      </c>
      <c r="H40" s="6">
        <v>28</v>
      </c>
      <c r="I40" s="20">
        <v>0.5</v>
      </c>
      <c r="J40" s="8">
        <v>2</v>
      </c>
      <c r="K40" s="3"/>
      <c r="L40" s="20">
        <v>1</v>
      </c>
      <c r="M40" s="3">
        <v>1</v>
      </c>
      <c r="N40" s="41">
        <v>1</v>
      </c>
      <c r="O40" s="3"/>
      <c r="P40" s="3"/>
      <c r="Q40" s="3">
        <v>0.5</v>
      </c>
      <c r="R40" s="3"/>
      <c r="S40" s="3">
        <v>2</v>
      </c>
      <c r="T40" s="3">
        <v>1</v>
      </c>
      <c r="U40" s="3"/>
      <c r="V40" s="3">
        <v>1</v>
      </c>
      <c r="W40" s="3"/>
      <c r="X40" s="3"/>
      <c r="Y40" s="3"/>
      <c r="Z40" s="3"/>
      <c r="AA40" s="3"/>
      <c r="AB40" s="3"/>
      <c r="AC40" s="3">
        <v>1</v>
      </c>
      <c r="AD40" s="3">
        <v>0.5</v>
      </c>
      <c r="AE40" s="20">
        <v>3</v>
      </c>
      <c r="AF40" s="8">
        <v>1</v>
      </c>
      <c r="AG40" s="8">
        <v>0.5</v>
      </c>
      <c r="AH40" s="3"/>
      <c r="AI40" s="3"/>
      <c r="AJ40" s="8">
        <v>0.5</v>
      </c>
      <c r="AK40" s="3">
        <f t="shared" si="1"/>
        <v>10</v>
      </c>
      <c r="AL40" s="3">
        <f>SUM(Y40:AE40)</f>
        <v>4.5</v>
      </c>
      <c r="AM40" s="3">
        <f>SUM(AF40:AJ40)</f>
        <v>2</v>
      </c>
      <c r="AN40" s="6">
        <f t="shared" si="2"/>
        <v>16.5</v>
      </c>
      <c r="AO40" s="34">
        <f t="shared" si="3"/>
        <v>0.40243902439024393</v>
      </c>
      <c r="AP40" s="6">
        <f t="shared" si="4"/>
        <v>15</v>
      </c>
      <c r="AQ40" s="33"/>
      <c r="AR40" s="7">
        <f>AP40/H40</f>
        <v>0.5357142857142857</v>
      </c>
      <c r="AS40" s="3"/>
      <c r="AT40" s="64">
        <f t="shared" si="11"/>
        <v>28</v>
      </c>
      <c r="AU40" s="64">
        <f t="shared" si="12"/>
        <v>15</v>
      </c>
      <c r="AV40" s="64">
        <f t="shared" si="5"/>
        <v>54</v>
      </c>
      <c r="AW40" s="64">
        <f t="shared" si="13"/>
        <v>0</v>
      </c>
      <c r="AX40" s="64">
        <f t="shared" si="14"/>
        <v>54</v>
      </c>
      <c r="AY40" s="64">
        <f t="shared" si="15"/>
        <v>0</v>
      </c>
      <c r="AZ40" s="68">
        <v>9195</v>
      </c>
      <c r="BA40" s="68">
        <v>9180</v>
      </c>
      <c r="BB40" s="68">
        <v>9181</v>
      </c>
      <c r="BC40" s="68">
        <v>9169</v>
      </c>
      <c r="BD40" s="68">
        <v>9159</v>
      </c>
      <c r="BE40" s="68">
        <v>9138</v>
      </c>
      <c r="BF40" s="68">
        <v>9082</v>
      </c>
      <c r="BG40" s="68">
        <v>9056</v>
      </c>
      <c r="BH40" s="68">
        <v>9037</v>
      </c>
      <c r="BI40" s="68">
        <f t="shared" si="6"/>
        <v>9133</v>
      </c>
      <c r="BJ40" s="64">
        <f t="shared" si="7"/>
        <v>9133</v>
      </c>
      <c r="BK40" s="72" t="e">
        <f>VLOOKUP(B40,#REF!,33,0)*1000</f>
        <v>#REF!</v>
      </c>
      <c r="BL40" s="81" t="e">
        <f t="shared" si="16"/>
        <v>#REF!</v>
      </c>
      <c r="BM40" s="75" t="e">
        <f t="shared" si="17"/>
        <v>#REF!</v>
      </c>
      <c r="BN40" s="80">
        <f t="shared" si="8"/>
        <v>0</v>
      </c>
      <c r="BO40" s="75">
        <f t="shared" si="9"/>
        <v>0</v>
      </c>
      <c r="BP40" s="77">
        <v>0</v>
      </c>
      <c r="BQ40" s="72" t="e">
        <f t="shared" si="10"/>
        <v>#REF!</v>
      </c>
      <c r="BR40" s="82">
        <v>1</v>
      </c>
      <c r="BS40" s="84" t="e">
        <f t="shared" si="18"/>
        <v>#REF!</v>
      </c>
      <c r="BT40" s="33"/>
      <c r="BU40" s="33"/>
      <c r="BV40" s="85" t="e">
        <f t="shared" si="19"/>
        <v>#REF!</v>
      </c>
    </row>
    <row r="41" spans="1:74" ht="12.75" customHeight="1" x14ac:dyDescent="0.25">
      <c r="A41" s="54">
        <v>32</v>
      </c>
      <c r="B41" s="54">
        <v>295</v>
      </c>
      <c r="C41" s="58" t="s">
        <v>63</v>
      </c>
      <c r="D41" s="22">
        <v>25</v>
      </c>
      <c r="E41" s="22">
        <v>10</v>
      </c>
      <c r="F41" s="22">
        <v>0</v>
      </c>
      <c r="G41" s="6">
        <f t="shared" si="0"/>
        <v>35</v>
      </c>
      <c r="H41" s="23">
        <v>23</v>
      </c>
      <c r="I41" s="22">
        <v>1</v>
      </c>
      <c r="J41" s="22">
        <v>2</v>
      </c>
      <c r="K41" s="22"/>
      <c r="L41" s="22"/>
      <c r="M41" s="22">
        <v>1</v>
      </c>
      <c r="N41" s="42"/>
      <c r="O41" s="22"/>
      <c r="P41" s="22"/>
      <c r="Q41" s="22">
        <v>0.5</v>
      </c>
      <c r="R41" s="22"/>
      <c r="S41" s="22">
        <v>1</v>
      </c>
      <c r="T41" s="22">
        <v>1</v>
      </c>
      <c r="U41" s="22">
        <v>2</v>
      </c>
      <c r="V41" s="22"/>
      <c r="W41" s="22">
        <v>0.5</v>
      </c>
      <c r="X41" s="22">
        <v>1.5</v>
      </c>
      <c r="Y41" s="22">
        <v>1</v>
      </c>
      <c r="Z41" s="22"/>
      <c r="AA41" s="22"/>
      <c r="AB41" s="22"/>
      <c r="AC41" s="22"/>
      <c r="AD41" s="22"/>
      <c r="AE41" s="22">
        <v>3</v>
      </c>
      <c r="AF41" s="30" t="s">
        <v>50</v>
      </c>
      <c r="AG41" s="30" t="s">
        <v>50</v>
      </c>
      <c r="AH41" s="30" t="s">
        <v>50</v>
      </c>
      <c r="AI41" s="30" t="s">
        <v>50</v>
      </c>
      <c r="AJ41" s="30" t="s">
        <v>50</v>
      </c>
      <c r="AK41" s="3">
        <f t="shared" si="1"/>
        <v>10.5</v>
      </c>
      <c r="AL41" s="22">
        <f>SUM(Y41:AE41)</f>
        <v>4</v>
      </c>
      <c r="AM41" s="22" t="s">
        <v>50</v>
      </c>
      <c r="AN41" s="23">
        <f t="shared" si="2"/>
        <v>14.5</v>
      </c>
      <c r="AO41" s="35">
        <f t="shared" si="3"/>
        <v>0.41428571428571431</v>
      </c>
      <c r="AP41" s="6">
        <f t="shared" si="4"/>
        <v>11</v>
      </c>
      <c r="AQ41" s="36"/>
      <c r="AR41" s="24">
        <f>AP41/H41</f>
        <v>0.47826086956521741</v>
      </c>
      <c r="AS41" s="22"/>
      <c r="AT41" s="64">
        <f t="shared" si="11"/>
        <v>23</v>
      </c>
      <c r="AU41" s="64">
        <f t="shared" si="12"/>
        <v>11</v>
      </c>
      <c r="AV41" s="64">
        <f t="shared" si="5"/>
        <v>48</v>
      </c>
      <c r="AW41" s="64">
        <f t="shared" si="13"/>
        <v>0</v>
      </c>
      <c r="AX41" s="64">
        <f t="shared" si="14"/>
        <v>48</v>
      </c>
      <c r="AY41" s="64">
        <f t="shared" si="15"/>
        <v>0</v>
      </c>
      <c r="AZ41" s="68">
        <v>3785</v>
      </c>
      <c r="BA41" s="68">
        <v>4073</v>
      </c>
      <c r="BB41" s="68">
        <v>4246</v>
      </c>
      <c r="BC41" s="68">
        <v>4450</v>
      </c>
      <c r="BD41" s="68">
        <v>4628</v>
      </c>
      <c r="BE41" s="68">
        <v>4732</v>
      </c>
      <c r="BF41" s="68">
        <v>4887</v>
      </c>
      <c r="BG41" s="68">
        <v>4923</v>
      </c>
      <c r="BH41" s="68">
        <v>4924</v>
      </c>
      <c r="BI41" s="68">
        <f t="shared" si="6"/>
        <v>4516</v>
      </c>
      <c r="BJ41" s="64">
        <f t="shared" si="7"/>
        <v>4516</v>
      </c>
      <c r="BK41" s="72" t="e">
        <f>VLOOKUP(B41,#REF!,33,0)*1000</f>
        <v>#REF!</v>
      </c>
      <c r="BL41" s="81" t="e">
        <f t="shared" si="16"/>
        <v>#REF!</v>
      </c>
      <c r="BM41" s="75" t="e">
        <f t="shared" si="17"/>
        <v>#REF!</v>
      </c>
      <c r="BN41" s="80">
        <f t="shared" si="8"/>
        <v>0</v>
      </c>
      <c r="BO41" s="75">
        <f t="shared" si="9"/>
        <v>0</v>
      </c>
      <c r="BP41" s="77">
        <v>0</v>
      </c>
      <c r="BQ41" s="72" t="e">
        <f t="shared" si="10"/>
        <v>#REF!</v>
      </c>
      <c r="BR41" s="82">
        <v>1</v>
      </c>
      <c r="BS41" s="84" t="e">
        <f t="shared" si="18"/>
        <v>#REF!</v>
      </c>
      <c r="BT41" s="36"/>
      <c r="BU41" s="36"/>
      <c r="BV41" s="85" t="e">
        <f t="shared" si="19"/>
        <v>#REF!</v>
      </c>
    </row>
    <row r="42" spans="1:74" ht="12.75" customHeight="1" x14ac:dyDescent="0.25">
      <c r="A42" s="54">
        <v>33</v>
      </c>
      <c r="B42" s="54">
        <v>294</v>
      </c>
      <c r="C42" s="57" t="s">
        <v>46</v>
      </c>
      <c r="D42" s="5">
        <v>23</v>
      </c>
      <c r="E42" s="5">
        <v>0</v>
      </c>
      <c r="F42" s="5">
        <v>0</v>
      </c>
      <c r="G42" s="6">
        <f t="shared" si="0"/>
        <v>23</v>
      </c>
      <c r="H42" s="6">
        <v>15</v>
      </c>
      <c r="I42" s="20"/>
      <c r="J42" s="8"/>
      <c r="K42" s="3"/>
      <c r="L42" s="20"/>
      <c r="M42" s="3"/>
      <c r="N42" s="30" t="s">
        <v>50</v>
      </c>
      <c r="O42" s="3"/>
      <c r="P42" s="3"/>
      <c r="Q42" s="3"/>
      <c r="R42" s="3"/>
      <c r="S42" s="3">
        <v>2</v>
      </c>
      <c r="T42" s="3">
        <v>1</v>
      </c>
      <c r="U42" s="3">
        <v>2</v>
      </c>
      <c r="V42" s="3"/>
      <c r="W42" s="3">
        <v>3</v>
      </c>
      <c r="X42" s="3">
        <v>3</v>
      </c>
      <c r="Y42" s="30" t="s">
        <v>50</v>
      </c>
      <c r="Z42" s="31" t="s">
        <v>50</v>
      </c>
      <c r="AA42" s="31" t="s">
        <v>50</v>
      </c>
      <c r="AB42" s="31" t="s">
        <v>50</v>
      </c>
      <c r="AC42" s="31" t="s">
        <v>50</v>
      </c>
      <c r="AD42" s="31" t="s">
        <v>50</v>
      </c>
      <c r="AE42" s="31" t="s">
        <v>50</v>
      </c>
      <c r="AF42" s="30" t="s">
        <v>50</v>
      </c>
      <c r="AG42" s="30" t="s">
        <v>50</v>
      </c>
      <c r="AH42" s="31" t="s">
        <v>50</v>
      </c>
      <c r="AI42" s="31" t="s">
        <v>50</v>
      </c>
      <c r="AJ42" s="30" t="s">
        <v>50</v>
      </c>
      <c r="AK42" s="3">
        <f t="shared" si="1"/>
        <v>11</v>
      </c>
      <c r="AL42" s="3" t="s">
        <v>50</v>
      </c>
      <c r="AM42" s="3" t="s">
        <v>50</v>
      </c>
      <c r="AN42" s="6">
        <f t="shared" si="2"/>
        <v>11</v>
      </c>
      <c r="AO42" s="34">
        <f t="shared" si="3"/>
        <v>0.47826086956521741</v>
      </c>
      <c r="AP42" s="6">
        <f t="shared" si="4"/>
        <v>5</v>
      </c>
      <c r="AQ42" s="7">
        <f>AP42/H42</f>
        <v>0.33333333333333331</v>
      </c>
      <c r="AR42" s="7"/>
      <c r="AS42" s="3"/>
      <c r="AT42" s="64">
        <f t="shared" si="11"/>
        <v>15</v>
      </c>
      <c r="AU42" s="64">
        <f t="shared" si="12"/>
        <v>5</v>
      </c>
      <c r="AV42" s="64">
        <f t="shared" si="5"/>
        <v>33</v>
      </c>
      <c r="AW42" s="64">
        <f t="shared" si="13"/>
        <v>33</v>
      </c>
      <c r="AX42" s="64">
        <f t="shared" si="14"/>
        <v>0</v>
      </c>
      <c r="AY42" s="64">
        <f t="shared" si="15"/>
        <v>0</v>
      </c>
      <c r="AZ42" s="68">
        <v>723</v>
      </c>
      <c r="BA42" s="68">
        <v>723</v>
      </c>
      <c r="BB42" s="68">
        <v>720</v>
      </c>
      <c r="BC42" s="68">
        <v>714</v>
      </c>
      <c r="BD42" s="68">
        <v>721</v>
      </c>
      <c r="BE42" s="68">
        <v>719</v>
      </c>
      <c r="BF42" s="68">
        <v>724</v>
      </c>
      <c r="BG42" s="68">
        <v>730</v>
      </c>
      <c r="BH42" s="68">
        <v>730</v>
      </c>
      <c r="BI42" s="68">
        <f t="shared" si="6"/>
        <v>723</v>
      </c>
      <c r="BJ42" s="64">
        <f t="shared" si="7"/>
        <v>0</v>
      </c>
      <c r="BK42" s="72" t="e">
        <f>VLOOKUP(B42,#REF!,33,0)*1000</f>
        <v>#REF!</v>
      </c>
      <c r="BL42" s="81" t="e">
        <f t="shared" si="16"/>
        <v>#REF!</v>
      </c>
      <c r="BM42" s="75" t="e">
        <f t="shared" si="17"/>
        <v>#REF!</v>
      </c>
      <c r="BN42" s="80">
        <f t="shared" si="8"/>
        <v>0</v>
      </c>
      <c r="BO42" s="75">
        <f t="shared" si="9"/>
        <v>0</v>
      </c>
      <c r="BP42" s="77">
        <v>0</v>
      </c>
      <c r="BQ42" s="72" t="e">
        <f t="shared" si="10"/>
        <v>#REF!</v>
      </c>
      <c r="BR42" s="82">
        <v>1</v>
      </c>
      <c r="BS42" s="84" t="e">
        <f t="shared" si="18"/>
        <v>#REF!</v>
      </c>
      <c r="BT42" s="33"/>
      <c r="BU42" s="33"/>
      <c r="BV42" s="85" t="e">
        <f t="shared" si="19"/>
        <v>#REF!</v>
      </c>
    </row>
    <row r="43" spans="1:74" ht="12.75" customHeight="1" x14ac:dyDescent="0.25">
      <c r="A43" s="54">
        <v>34</v>
      </c>
      <c r="B43" s="54">
        <v>355</v>
      </c>
      <c r="C43" s="58" t="s">
        <v>48</v>
      </c>
      <c r="D43" s="5">
        <v>18</v>
      </c>
      <c r="E43" s="5">
        <v>0</v>
      </c>
      <c r="F43" s="5">
        <v>0</v>
      </c>
      <c r="G43" s="6">
        <f t="shared" si="0"/>
        <v>18</v>
      </c>
      <c r="H43" s="29">
        <v>11</v>
      </c>
      <c r="I43" s="20">
        <v>1</v>
      </c>
      <c r="J43" s="30" t="s">
        <v>50</v>
      </c>
      <c r="K43" s="30" t="s">
        <v>50</v>
      </c>
      <c r="L43" s="30" t="s">
        <v>50</v>
      </c>
      <c r="M43" s="30" t="s">
        <v>50</v>
      </c>
      <c r="N43" s="30" t="s">
        <v>50</v>
      </c>
      <c r="O43" s="20"/>
      <c r="P43" s="20"/>
      <c r="Q43" s="20"/>
      <c r="R43" s="20"/>
      <c r="S43" s="20"/>
      <c r="T43" s="20"/>
      <c r="U43" s="20"/>
      <c r="V43" s="20"/>
      <c r="W43" s="20">
        <v>3</v>
      </c>
      <c r="X43" s="20"/>
      <c r="Y43" s="30" t="s">
        <v>50</v>
      </c>
      <c r="Z43" s="31" t="s">
        <v>50</v>
      </c>
      <c r="AA43" s="31" t="s">
        <v>50</v>
      </c>
      <c r="AB43" s="31" t="s">
        <v>50</v>
      </c>
      <c r="AC43" s="31" t="s">
        <v>50</v>
      </c>
      <c r="AD43" s="31" t="s">
        <v>50</v>
      </c>
      <c r="AE43" s="31" t="s">
        <v>50</v>
      </c>
      <c r="AF43" s="30" t="s">
        <v>50</v>
      </c>
      <c r="AG43" s="30" t="s">
        <v>50</v>
      </c>
      <c r="AH43" s="31" t="s">
        <v>50</v>
      </c>
      <c r="AI43" s="31" t="s">
        <v>50</v>
      </c>
      <c r="AJ43" s="30" t="s">
        <v>50</v>
      </c>
      <c r="AK43" s="3">
        <f t="shared" si="1"/>
        <v>4</v>
      </c>
      <c r="AL43" s="3" t="s">
        <v>50</v>
      </c>
      <c r="AM43" s="3" t="s">
        <v>50</v>
      </c>
      <c r="AN43" s="6">
        <f t="shared" si="2"/>
        <v>4</v>
      </c>
      <c r="AO43" s="34">
        <f t="shared" si="3"/>
        <v>0.22222222222222221</v>
      </c>
      <c r="AP43" s="6">
        <f t="shared" si="4"/>
        <v>2</v>
      </c>
      <c r="AQ43" s="7">
        <f>AP43/H43</f>
        <v>0.18181818181818182</v>
      </c>
      <c r="AR43" s="7"/>
      <c r="AS43" s="3"/>
      <c r="AT43" s="64">
        <f t="shared" si="11"/>
        <v>11</v>
      </c>
      <c r="AU43" s="64">
        <f t="shared" si="12"/>
        <v>2</v>
      </c>
      <c r="AV43" s="64">
        <f t="shared" si="5"/>
        <v>18</v>
      </c>
      <c r="AW43" s="64">
        <f t="shared" si="13"/>
        <v>18</v>
      </c>
      <c r="AX43" s="64">
        <f t="shared" si="14"/>
        <v>0</v>
      </c>
      <c r="AY43" s="64">
        <f t="shared" si="15"/>
        <v>0</v>
      </c>
      <c r="AZ43" s="68">
        <v>12</v>
      </c>
      <c r="BA43" s="68">
        <v>12</v>
      </c>
      <c r="BB43" s="68">
        <v>12</v>
      </c>
      <c r="BC43" s="68">
        <v>12</v>
      </c>
      <c r="BD43" s="68">
        <v>11</v>
      </c>
      <c r="BE43" s="68">
        <v>11</v>
      </c>
      <c r="BF43" s="68">
        <v>11</v>
      </c>
      <c r="BG43" s="68">
        <v>11</v>
      </c>
      <c r="BH43" s="68">
        <v>11</v>
      </c>
      <c r="BI43" s="68">
        <f t="shared" si="6"/>
        <v>11</v>
      </c>
      <c r="BJ43" s="64">
        <f t="shared" si="7"/>
        <v>0</v>
      </c>
      <c r="BK43" s="72" t="e">
        <f>VLOOKUP(B43,#REF!,33,0)*1000</f>
        <v>#REF!</v>
      </c>
      <c r="BL43" s="81" t="e">
        <f t="shared" si="16"/>
        <v>#REF!</v>
      </c>
      <c r="BM43" s="75" t="e">
        <f t="shared" si="17"/>
        <v>#REF!</v>
      </c>
      <c r="BN43" s="80">
        <f t="shared" si="8"/>
        <v>0</v>
      </c>
      <c r="BO43" s="75">
        <f t="shared" si="9"/>
        <v>0</v>
      </c>
      <c r="BP43" s="77">
        <v>0</v>
      </c>
      <c r="BQ43" s="72" t="e">
        <f t="shared" si="10"/>
        <v>#REF!</v>
      </c>
      <c r="BR43" s="82">
        <v>1</v>
      </c>
      <c r="BS43" s="84" t="e">
        <f t="shared" si="18"/>
        <v>#REF!</v>
      </c>
      <c r="BT43" s="33"/>
      <c r="BU43" s="33"/>
      <c r="BV43" s="85" t="e">
        <f t="shared" si="19"/>
        <v>#REF!</v>
      </c>
    </row>
    <row r="44" spans="1:74" ht="12.75" customHeight="1" x14ac:dyDescent="0.25">
      <c r="A44" s="54">
        <v>35</v>
      </c>
      <c r="B44" s="54">
        <v>205</v>
      </c>
      <c r="C44" s="59" t="s">
        <v>47</v>
      </c>
      <c r="D44" s="5">
        <v>25</v>
      </c>
      <c r="E44" s="5">
        <v>10</v>
      </c>
      <c r="F44" s="5">
        <v>0</v>
      </c>
      <c r="G44" s="6">
        <f t="shared" si="0"/>
        <v>35</v>
      </c>
      <c r="H44" s="6">
        <v>25</v>
      </c>
      <c r="I44" s="20">
        <v>0.5</v>
      </c>
      <c r="J44" s="3">
        <v>2</v>
      </c>
      <c r="K44" s="3"/>
      <c r="L44" s="3"/>
      <c r="M44" s="3">
        <v>1</v>
      </c>
      <c r="N44" s="3"/>
      <c r="O44" s="20"/>
      <c r="P44" s="20"/>
      <c r="Q44" s="20">
        <v>0.5</v>
      </c>
      <c r="R44" s="20">
        <v>0.5</v>
      </c>
      <c r="S44" s="20">
        <v>1</v>
      </c>
      <c r="T44" s="20">
        <v>0.5</v>
      </c>
      <c r="U44" s="20">
        <v>2</v>
      </c>
      <c r="V44" s="20">
        <v>0.5</v>
      </c>
      <c r="W44" s="20">
        <v>0.5</v>
      </c>
      <c r="X44" s="3">
        <v>1.5</v>
      </c>
      <c r="Y44" s="8">
        <v>1</v>
      </c>
      <c r="Z44" s="3"/>
      <c r="AA44" s="3">
        <v>0.5</v>
      </c>
      <c r="AB44" s="3">
        <v>0.5</v>
      </c>
      <c r="AC44" s="3"/>
      <c r="AD44" s="3">
        <v>0.5</v>
      </c>
      <c r="AE44" s="20">
        <v>3</v>
      </c>
      <c r="AF44" s="30" t="s">
        <v>50</v>
      </c>
      <c r="AG44" s="30" t="s">
        <v>50</v>
      </c>
      <c r="AH44" s="31" t="s">
        <v>50</v>
      </c>
      <c r="AI44" s="31" t="s">
        <v>50</v>
      </c>
      <c r="AJ44" s="30" t="s">
        <v>50</v>
      </c>
      <c r="AK44" s="3">
        <f t="shared" si="1"/>
        <v>10.5</v>
      </c>
      <c r="AL44" s="3">
        <f>SUM(Y44:AE44)</f>
        <v>5.5</v>
      </c>
      <c r="AM44" s="3" t="s">
        <v>50</v>
      </c>
      <c r="AN44" s="6">
        <f t="shared" si="2"/>
        <v>16</v>
      </c>
      <c r="AO44" s="34">
        <f t="shared" si="3"/>
        <v>0.45714285714285713</v>
      </c>
      <c r="AP44" s="6">
        <f t="shared" si="4"/>
        <v>16</v>
      </c>
      <c r="AQ44" s="33"/>
      <c r="AR44" s="7"/>
      <c r="AS44" s="7">
        <f>AP44/H44</f>
        <v>0.64</v>
      </c>
      <c r="AT44" s="64">
        <f t="shared" si="11"/>
        <v>25</v>
      </c>
      <c r="AU44" s="64">
        <f t="shared" si="12"/>
        <v>16</v>
      </c>
      <c r="AV44" s="64">
        <f t="shared" si="5"/>
        <v>64</v>
      </c>
      <c r="AW44" s="64">
        <f t="shared" si="13"/>
        <v>0</v>
      </c>
      <c r="AX44" s="64">
        <f t="shared" si="14"/>
        <v>0</v>
      </c>
      <c r="AY44" s="64">
        <f t="shared" si="15"/>
        <v>64</v>
      </c>
      <c r="AZ44" s="68">
        <v>21037</v>
      </c>
      <c r="BA44" s="68">
        <v>21130</v>
      </c>
      <c r="BB44" s="68">
        <v>21173</v>
      </c>
      <c r="BC44" s="68">
        <v>21253</v>
      </c>
      <c r="BD44" s="68">
        <v>21326</v>
      </c>
      <c r="BE44" s="68">
        <v>21326</v>
      </c>
      <c r="BF44" s="68">
        <v>21362</v>
      </c>
      <c r="BG44" s="68">
        <v>21389</v>
      </c>
      <c r="BH44" s="68">
        <v>21445</v>
      </c>
      <c r="BI44" s="68">
        <f t="shared" si="6"/>
        <v>21271</v>
      </c>
      <c r="BJ44" s="64">
        <f t="shared" si="7"/>
        <v>21271</v>
      </c>
      <c r="BK44" s="72" t="e">
        <f>VLOOKUP(B44,#REF!,33,0)*1000</f>
        <v>#REF!</v>
      </c>
      <c r="BL44" s="81" t="e">
        <f t="shared" si="16"/>
        <v>#REF!</v>
      </c>
      <c r="BM44" s="75" t="e">
        <f t="shared" si="17"/>
        <v>#REF!</v>
      </c>
      <c r="BN44" s="80">
        <f t="shared" si="8"/>
        <v>0</v>
      </c>
      <c r="BO44" s="75">
        <f t="shared" si="9"/>
        <v>0</v>
      </c>
      <c r="BP44" s="77">
        <v>0</v>
      </c>
      <c r="BQ44" s="72" t="e">
        <f t="shared" si="10"/>
        <v>#REF!</v>
      </c>
      <c r="BR44" s="82">
        <v>1</v>
      </c>
      <c r="BS44" s="84" t="e">
        <f t="shared" si="18"/>
        <v>#REF!</v>
      </c>
      <c r="BT44" s="33"/>
      <c r="BU44" s="33"/>
      <c r="BV44" s="85" t="e">
        <f t="shared" si="19"/>
        <v>#REF!</v>
      </c>
    </row>
    <row r="45" spans="1:74" ht="12.75" customHeight="1" x14ac:dyDescent="0.25">
      <c r="A45" s="54">
        <v>36</v>
      </c>
      <c r="B45" s="54">
        <v>173</v>
      </c>
      <c r="C45" s="57" t="s">
        <v>43</v>
      </c>
      <c r="D45" s="3">
        <v>25</v>
      </c>
      <c r="E45" s="3">
        <v>0</v>
      </c>
      <c r="F45" s="3">
        <v>0</v>
      </c>
      <c r="G45" s="6">
        <f t="shared" si="0"/>
        <v>25</v>
      </c>
      <c r="H45" s="6">
        <v>16</v>
      </c>
      <c r="I45" s="20"/>
      <c r="J45" s="3">
        <v>2</v>
      </c>
      <c r="K45" s="3"/>
      <c r="L45" s="3"/>
      <c r="M45" s="3"/>
      <c r="N45" s="3"/>
      <c r="O45" s="20">
        <v>2</v>
      </c>
      <c r="P45" s="20"/>
      <c r="Q45" s="20">
        <v>1</v>
      </c>
      <c r="R45" s="20"/>
      <c r="S45" s="20">
        <v>2</v>
      </c>
      <c r="T45" s="20"/>
      <c r="U45" s="20">
        <v>2</v>
      </c>
      <c r="V45" s="20">
        <v>1</v>
      </c>
      <c r="W45" s="20">
        <v>3</v>
      </c>
      <c r="X45" s="3">
        <v>3</v>
      </c>
      <c r="Y45" s="30" t="s">
        <v>50</v>
      </c>
      <c r="Z45" s="31" t="s">
        <v>50</v>
      </c>
      <c r="AA45" s="31" t="s">
        <v>50</v>
      </c>
      <c r="AB45" s="31" t="s">
        <v>50</v>
      </c>
      <c r="AC45" s="31" t="s">
        <v>50</v>
      </c>
      <c r="AD45" s="31" t="s">
        <v>50</v>
      </c>
      <c r="AE45" s="31" t="s">
        <v>50</v>
      </c>
      <c r="AF45" s="30" t="s">
        <v>50</v>
      </c>
      <c r="AG45" s="30" t="s">
        <v>50</v>
      </c>
      <c r="AH45" s="31" t="s">
        <v>50</v>
      </c>
      <c r="AI45" s="31" t="s">
        <v>50</v>
      </c>
      <c r="AJ45" s="30" t="s">
        <v>50</v>
      </c>
      <c r="AK45" s="3">
        <f t="shared" si="1"/>
        <v>16</v>
      </c>
      <c r="AL45" s="3" t="s">
        <v>50</v>
      </c>
      <c r="AM45" s="3" t="s">
        <v>50</v>
      </c>
      <c r="AN45" s="6">
        <f t="shared" si="2"/>
        <v>16</v>
      </c>
      <c r="AO45" s="34">
        <f t="shared" si="3"/>
        <v>0.64</v>
      </c>
      <c r="AP45" s="6">
        <f t="shared" si="4"/>
        <v>8</v>
      </c>
      <c r="AQ45" s="33"/>
      <c r="AR45" s="7">
        <f>AP45/H45</f>
        <v>0.5</v>
      </c>
      <c r="AS45" s="3"/>
      <c r="AT45" s="64">
        <f t="shared" si="11"/>
        <v>16</v>
      </c>
      <c r="AU45" s="64">
        <f t="shared" si="12"/>
        <v>8</v>
      </c>
      <c r="AV45" s="64">
        <f t="shared" si="5"/>
        <v>50</v>
      </c>
      <c r="AW45" s="64">
        <f t="shared" si="13"/>
        <v>0</v>
      </c>
      <c r="AX45" s="64">
        <f t="shared" si="14"/>
        <v>50</v>
      </c>
      <c r="AY45" s="64">
        <f t="shared" si="15"/>
        <v>0</v>
      </c>
      <c r="AZ45" s="68">
        <v>1067</v>
      </c>
      <c r="BA45" s="68">
        <v>1057</v>
      </c>
      <c r="BB45" s="68">
        <v>1041</v>
      </c>
      <c r="BC45" s="68">
        <v>1029</v>
      </c>
      <c r="BD45" s="68">
        <v>1010</v>
      </c>
      <c r="BE45" s="68">
        <v>988</v>
      </c>
      <c r="BF45" s="68">
        <v>961</v>
      </c>
      <c r="BG45" s="68">
        <v>952</v>
      </c>
      <c r="BH45" s="68">
        <v>951</v>
      </c>
      <c r="BI45" s="68">
        <f t="shared" si="6"/>
        <v>1006</v>
      </c>
      <c r="BJ45" s="64">
        <f t="shared" si="7"/>
        <v>1006</v>
      </c>
      <c r="BK45" s="72" t="e">
        <f>VLOOKUP(B45,#REF!,33,0)*1000</f>
        <v>#REF!</v>
      </c>
      <c r="BL45" s="81" t="e">
        <f t="shared" si="16"/>
        <v>#REF!</v>
      </c>
      <c r="BM45" s="75" t="e">
        <f t="shared" si="17"/>
        <v>#REF!</v>
      </c>
      <c r="BN45" s="80">
        <f t="shared" si="8"/>
        <v>0</v>
      </c>
      <c r="BO45" s="75">
        <f t="shared" si="9"/>
        <v>0</v>
      </c>
      <c r="BP45" s="77">
        <v>0</v>
      </c>
      <c r="BQ45" s="72" t="e">
        <f t="shared" si="10"/>
        <v>#REF!</v>
      </c>
      <c r="BR45" s="82">
        <v>1</v>
      </c>
      <c r="BS45" s="84" t="e">
        <f t="shared" si="18"/>
        <v>#REF!</v>
      </c>
      <c r="BT45" s="33"/>
      <c r="BU45" s="33"/>
      <c r="BV45" s="85" t="e">
        <f t="shared" si="19"/>
        <v>#REF!</v>
      </c>
    </row>
    <row r="46" spans="1:74" ht="12.75" customHeight="1" x14ac:dyDescent="0.25">
      <c r="A46" s="54">
        <v>37</v>
      </c>
      <c r="B46" s="54">
        <v>354</v>
      </c>
      <c r="C46" s="57" t="s">
        <v>44</v>
      </c>
      <c r="D46" s="3">
        <v>25</v>
      </c>
      <c r="E46" s="3">
        <v>9</v>
      </c>
      <c r="F46" s="3">
        <v>5</v>
      </c>
      <c r="G46" s="6">
        <f t="shared" si="0"/>
        <v>39</v>
      </c>
      <c r="H46" s="6">
        <v>26</v>
      </c>
      <c r="I46" s="22">
        <v>1</v>
      </c>
      <c r="J46" s="3">
        <v>2</v>
      </c>
      <c r="K46" s="3"/>
      <c r="L46" s="3">
        <v>1</v>
      </c>
      <c r="M46" s="3">
        <v>1</v>
      </c>
      <c r="N46" s="3">
        <v>1</v>
      </c>
      <c r="O46" s="20">
        <v>2</v>
      </c>
      <c r="P46" s="20">
        <v>1</v>
      </c>
      <c r="Q46" s="20">
        <v>0.5</v>
      </c>
      <c r="R46" s="20">
        <v>0.5</v>
      </c>
      <c r="S46" s="20">
        <v>1</v>
      </c>
      <c r="T46" s="20">
        <v>1</v>
      </c>
      <c r="U46" s="20">
        <v>2</v>
      </c>
      <c r="V46" s="20">
        <v>1</v>
      </c>
      <c r="W46" s="20"/>
      <c r="X46" s="3"/>
      <c r="Y46" s="30" t="s">
        <v>50</v>
      </c>
      <c r="Z46" s="3"/>
      <c r="AA46" s="3"/>
      <c r="AB46" s="3"/>
      <c r="AC46" s="3">
        <v>1</v>
      </c>
      <c r="AD46" s="3"/>
      <c r="AE46" s="3">
        <v>3</v>
      </c>
      <c r="AF46" s="22">
        <v>1</v>
      </c>
      <c r="AG46" s="32" t="s">
        <v>61</v>
      </c>
      <c r="AH46" s="3"/>
      <c r="AI46" s="3"/>
      <c r="AJ46" s="8"/>
      <c r="AK46" s="3">
        <f t="shared" si="1"/>
        <v>15</v>
      </c>
      <c r="AL46" s="3">
        <f>SUM(Y46:AE46)</f>
        <v>4</v>
      </c>
      <c r="AM46" s="3">
        <f>SUM(AF46:AJ46)</f>
        <v>1</v>
      </c>
      <c r="AN46" s="6">
        <f t="shared" si="2"/>
        <v>20</v>
      </c>
      <c r="AO46" s="34">
        <f t="shared" si="3"/>
        <v>0.51282051282051277</v>
      </c>
      <c r="AP46" s="6">
        <f t="shared" si="4"/>
        <v>16</v>
      </c>
      <c r="AQ46" s="33"/>
      <c r="AR46" s="7"/>
      <c r="AS46" s="7">
        <f>AP46/H46</f>
        <v>0.61538461538461542</v>
      </c>
      <c r="AT46" s="64">
        <f t="shared" si="11"/>
        <v>26</v>
      </c>
      <c r="AU46" s="64">
        <f t="shared" si="12"/>
        <v>16</v>
      </c>
      <c r="AV46" s="64">
        <f t="shared" si="5"/>
        <v>62</v>
      </c>
      <c r="AW46" s="64">
        <f t="shared" si="13"/>
        <v>0</v>
      </c>
      <c r="AX46" s="64">
        <f t="shared" si="14"/>
        <v>0</v>
      </c>
      <c r="AY46" s="64">
        <f t="shared" si="15"/>
        <v>62</v>
      </c>
      <c r="AZ46" s="68">
        <v>107611</v>
      </c>
      <c r="BA46" s="68">
        <v>107603</v>
      </c>
      <c r="BB46" s="68">
        <v>107557</v>
      </c>
      <c r="BC46" s="68">
        <v>107513</v>
      </c>
      <c r="BD46" s="68">
        <v>107489</v>
      </c>
      <c r="BE46" s="68">
        <v>107307</v>
      </c>
      <c r="BF46" s="68">
        <v>107095</v>
      </c>
      <c r="BG46" s="68">
        <v>106669</v>
      </c>
      <c r="BH46" s="68">
        <v>106565</v>
      </c>
      <c r="BI46" s="68">
        <f t="shared" si="6"/>
        <v>107268</v>
      </c>
      <c r="BJ46" s="64">
        <f t="shared" si="7"/>
        <v>107268</v>
      </c>
      <c r="BK46" s="72" t="e">
        <f>VLOOKUP(B46,#REF!,33,0)*1000</f>
        <v>#REF!</v>
      </c>
      <c r="BL46" s="81" t="e">
        <f t="shared" si="16"/>
        <v>#REF!</v>
      </c>
      <c r="BM46" s="75" t="e">
        <f t="shared" si="17"/>
        <v>#REF!</v>
      </c>
      <c r="BN46" s="80">
        <f t="shared" si="8"/>
        <v>0</v>
      </c>
      <c r="BO46" s="75">
        <f t="shared" si="9"/>
        <v>0</v>
      </c>
      <c r="BP46" s="77">
        <v>0</v>
      </c>
      <c r="BQ46" s="72" t="e">
        <f t="shared" si="10"/>
        <v>#REF!</v>
      </c>
      <c r="BR46" s="82">
        <v>1</v>
      </c>
      <c r="BS46" s="84" t="e">
        <f t="shared" si="18"/>
        <v>#REF!</v>
      </c>
      <c r="BT46" s="33"/>
      <c r="BU46" s="33"/>
      <c r="BV46" s="85" t="e">
        <f t="shared" si="19"/>
        <v>#REF!</v>
      </c>
    </row>
    <row r="47" spans="1:74" ht="12.75" customHeight="1" x14ac:dyDescent="0.25">
      <c r="A47" s="54">
        <v>38</v>
      </c>
      <c r="B47" s="54">
        <v>151</v>
      </c>
      <c r="C47" s="57" t="s">
        <v>45</v>
      </c>
      <c r="D47" s="3">
        <v>23</v>
      </c>
      <c r="E47" s="3">
        <v>0</v>
      </c>
      <c r="F47" s="3">
        <v>0</v>
      </c>
      <c r="G47" s="6">
        <f t="shared" si="0"/>
        <v>23</v>
      </c>
      <c r="H47" s="6">
        <v>15</v>
      </c>
      <c r="I47" s="20"/>
      <c r="J47" s="3"/>
      <c r="K47" s="3"/>
      <c r="L47" s="3"/>
      <c r="M47" s="3"/>
      <c r="N47" s="30" t="s">
        <v>50</v>
      </c>
      <c r="O47" s="3">
        <v>2</v>
      </c>
      <c r="P47" s="3"/>
      <c r="Q47" s="3"/>
      <c r="R47" s="3"/>
      <c r="S47" s="3"/>
      <c r="T47" s="3">
        <v>1</v>
      </c>
      <c r="U47" s="3">
        <v>2</v>
      </c>
      <c r="V47" s="3">
        <v>1</v>
      </c>
      <c r="W47" s="3">
        <v>3</v>
      </c>
      <c r="X47" s="3">
        <v>3</v>
      </c>
      <c r="Y47" s="30" t="s">
        <v>50</v>
      </c>
      <c r="Z47" s="31" t="s">
        <v>50</v>
      </c>
      <c r="AA47" s="31" t="s">
        <v>50</v>
      </c>
      <c r="AB47" s="31" t="s">
        <v>50</v>
      </c>
      <c r="AC47" s="31" t="s">
        <v>50</v>
      </c>
      <c r="AD47" s="31" t="s">
        <v>50</v>
      </c>
      <c r="AE47" s="31" t="s">
        <v>50</v>
      </c>
      <c r="AF47" s="30" t="s">
        <v>50</v>
      </c>
      <c r="AG47" s="30" t="s">
        <v>50</v>
      </c>
      <c r="AH47" s="31" t="s">
        <v>50</v>
      </c>
      <c r="AI47" s="31" t="s">
        <v>50</v>
      </c>
      <c r="AJ47" s="30" t="s">
        <v>50</v>
      </c>
      <c r="AK47" s="3">
        <f t="shared" si="1"/>
        <v>12</v>
      </c>
      <c r="AL47" s="3" t="s">
        <v>50</v>
      </c>
      <c r="AM47" s="3" t="s">
        <v>50</v>
      </c>
      <c r="AN47" s="6">
        <f t="shared" si="2"/>
        <v>12</v>
      </c>
      <c r="AO47" s="34">
        <f t="shared" si="3"/>
        <v>0.52173913043478259</v>
      </c>
      <c r="AP47" s="6">
        <f t="shared" si="4"/>
        <v>6</v>
      </c>
      <c r="AQ47" s="33"/>
      <c r="AR47" s="7">
        <f>AP47/H47</f>
        <v>0.4</v>
      </c>
      <c r="AS47" s="3"/>
      <c r="AT47" s="64">
        <f t="shared" si="11"/>
        <v>15</v>
      </c>
      <c r="AU47" s="64">
        <f t="shared" si="12"/>
        <v>6</v>
      </c>
      <c r="AV47" s="64">
        <f t="shared" si="5"/>
        <v>40</v>
      </c>
      <c r="AW47" s="64">
        <f t="shared" si="13"/>
        <v>0</v>
      </c>
      <c r="AX47" s="64">
        <f t="shared" si="14"/>
        <v>40</v>
      </c>
      <c r="AY47" s="64">
        <f t="shared" si="15"/>
        <v>0</v>
      </c>
      <c r="AZ47" s="68">
        <v>4962</v>
      </c>
      <c r="BA47" s="68">
        <v>4967</v>
      </c>
      <c r="BB47" s="68">
        <v>4976</v>
      </c>
      <c r="BC47" s="68">
        <v>4971</v>
      </c>
      <c r="BD47" s="68">
        <v>4998</v>
      </c>
      <c r="BE47" s="68">
        <v>5023</v>
      </c>
      <c r="BF47" s="68">
        <v>5031</v>
      </c>
      <c r="BG47" s="68">
        <v>5046</v>
      </c>
      <c r="BH47" s="68">
        <v>5042</v>
      </c>
      <c r="BI47" s="68">
        <f t="shared" si="6"/>
        <v>5002</v>
      </c>
      <c r="BJ47" s="64">
        <f t="shared" si="7"/>
        <v>5002</v>
      </c>
      <c r="BK47" s="72" t="e">
        <f>VLOOKUP(B47,#REF!,33,0)*1000</f>
        <v>#REF!</v>
      </c>
      <c r="BL47" s="81" t="e">
        <f t="shared" si="16"/>
        <v>#REF!</v>
      </c>
      <c r="BM47" s="75" t="e">
        <f t="shared" si="17"/>
        <v>#REF!</v>
      </c>
      <c r="BN47" s="80">
        <f t="shared" si="8"/>
        <v>0</v>
      </c>
      <c r="BO47" s="75">
        <f t="shared" si="9"/>
        <v>0</v>
      </c>
      <c r="BP47" s="77">
        <v>0</v>
      </c>
      <c r="BQ47" s="72" t="e">
        <f t="shared" si="10"/>
        <v>#REF!</v>
      </c>
      <c r="BR47" s="82">
        <v>1</v>
      </c>
      <c r="BS47" s="84" t="e">
        <f t="shared" si="18"/>
        <v>#REF!</v>
      </c>
      <c r="BT47" s="33"/>
      <c r="BU47" s="33"/>
      <c r="BV47" s="85" t="e">
        <f t="shared" si="19"/>
        <v>#REF!</v>
      </c>
    </row>
    <row r="48" spans="1:74" ht="12.75" customHeight="1" x14ac:dyDescent="0.25">
      <c r="A48" s="54">
        <v>39</v>
      </c>
      <c r="B48" s="54">
        <v>133</v>
      </c>
      <c r="C48" s="57" t="s">
        <v>38</v>
      </c>
      <c r="D48" s="3">
        <v>0</v>
      </c>
      <c r="E48" s="3">
        <v>10</v>
      </c>
      <c r="F48" s="3">
        <v>0</v>
      </c>
      <c r="G48" s="6">
        <f t="shared" si="0"/>
        <v>10</v>
      </c>
      <c r="H48" s="6">
        <v>7</v>
      </c>
      <c r="I48" s="29" t="s">
        <v>50</v>
      </c>
      <c r="J48" s="31" t="s">
        <v>50</v>
      </c>
      <c r="K48" s="31" t="s">
        <v>50</v>
      </c>
      <c r="L48" s="31" t="s">
        <v>50</v>
      </c>
      <c r="M48" s="31" t="s">
        <v>50</v>
      </c>
      <c r="N48" s="30" t="s">
        <v>50</v>
      </c>
      <c r="O48" s="31" t="s">
        <v>50</v>
      </c>
      <c r="P48" s="31" t="s">
        <v>50</v>
      </c>
      <c r="Q48" s="31" t="s">
        <v>50</v>
      </c>
      <c r="R48" s="31" t="s">
        <v>50</v>
      </c>
      <c r="S48" s="31" t="s">
        <v>50</v>
      </c>
      <c r="T48" s="31" t="s">
        <v>50</v>
      </c>
      <c r="U48" s="31" t="s">
        <v>50</v>
      </c>
      <c r="V48" s="31" t="s">
        <v>50</v>
      </c>
      <c r="W48" s="31" t="s">
        <v>50</v>
      </c>
      <c r="X48" s="31" t="s">
        <v>50</v>
      </c>
      <c r="Y48" s="8">
        <v>1</v>
      </c>
      <c r="Z48" s="3">
        <v>0.5</v>
      </c>
      <c r="AA48" s="3">
        <v>0.5</v>
      </c>
      <c r="AB48" s="3">
        <v>0.5</v>
      </c>
      <c r="AC48" s="3">
        <v>1</v>
      </c>
      <c r="AD48" s="3">
        <v>0.5</v>
      </c>
      <c r="AE48" s="3">
        <v>0.5</v>
      </c>
      <c r="AF48" s="30" t="s">
        <v>50</v>
      </c>
      <c r="AG48" s="30" t="s">
        <v>50</v>
      </c>
      <c r="AH48" s="31" t="s">
        <v>50</v>
      </c>
      <c r="AI48" s="31" t="s">
        <v>50</v>
      </c>
      <c r="AJ48" s="30" t="s">
        <v>50</v>
      </c>
      <c r="AK48" s="3" t="s">
        <v>50</v>
      </c>
      <c r="AL48" s="3">
        <f>SUM(Y48:AE48)</f>
        <v>4.5</v>
      </c>
      <c r="AM48" s="3" t="s">
        <v>50</v>
      </c>
      <c r="AN48" s="6">
        <f t="shared" si="2"/>
        <v>4.5</v>
      </c>
      <c r="AO48" s="34">
        <f t="shared" si="3"/>
        <v>0.45</v>
      </c>
      <c r="AP48" s="6">
        <f t="shared" si="4"/>
        <v>7</v>
      </c>
      <c r="AQ48" s="33"/>
      <c r="AR48" s="7"/>
      <c r="AS48" s="7">
        <f>AP48/H48</f>
        <v>1</v>
      </c>
      <c r="AT48" s="64">
        <f t="shared" si="11"/>
        <v>7</v>
      </c>
      <c r="AU48" s="64">
        <f t="shared" si="12"/>
        <v>7</v>
      </c>
      <c r="AV48" s="64">
        <f t="shared" si="5"/>
        <v>100</v>
      </c>
      <c r="AW48" s="64">
        <f t="shared" si="13"/>
        <v>0</v>
      </c>
      <c r="AX48" s="64">
        <f t="shared" si="14"/>
        <v>0</v>
      </c>
      <c r="AY48" s="64">
        <f t="shared" si="15"/>
        <v>100</v>
      </c>
      <c r="AZ48" s="68">
        <v>21264</v>
      </c>
      <c r="BA48" s="68">
        <v>21202</v>
      </c>
      <c r="BB48" s="68">
        <v>21186</v>
      </c>
      <c r="BC48" s="68">
        <v>21154</v>
      </c>
      <c r="BD48" s="68">
        <v>21070</v>
      </c>
      <c r="BE48" s="68">
        <v>21053</v>
      </c>
      <c r="BF48" s="68">
        <v>20969</v>
      </c>
      <c r="BG48" s="68">
        <v>20937</v>
      </c>
      <c r="BH48" s="68">
        <v>20910</v>
      </c>
      <c r="BI48" s="68">
        <f t="shared" si="6"/>
        <v>21083</v>
      </c>
      <c r="BJ48" s="64">
        <f t="shared" si="7"/>
        <v>21083</v>
      </c>
      <c r="BK48" s="72" t="e">
        <f>VLOOKUP(B48,#REF!,33,0)*1000</f>
        <v>#REF!</v>
      </c>
      <c r="BL48" s="81" t="e">
        <f t="shared" si="16"/>
        <v>#REF!</v>
      </c>
      <c r="BM48" s="75" t="e">
        <f t="shared" si="17"/>
        <v>#REF!</v>
      </c>
      <c r="BN48" s="80">
        <f t="shared" si="8"/>
        <v>0</v>
      </c>
      <c r="BO48" s="75">
        <f t="shared" si="9"/>
        <v>0</v>
      </c>
      <c r="BP48" s="77">
        <v>0</v>
      </c>
      <c r="BQ48" s="72" t="e">
        <f t="shared" si="10"/>
        <v>#REF!</v>
      </c>
      <c r="BR48" s="82">
        <v>1</v>
      </c>
      <c r="BS48" s="84" t="e">
        <f t="shared" si="18"/>
        <v>#REF!</v>
      </c>
      <c r="BT48" s="33"/>
      <c r="BU48" s="33"/>
      <c r="BV48" s="85" t="e">
        <f t="shared" si="19"/>
        <v>#REF!</v>
      </c>
    </row>
    <row r="49" spans="1:74" ht="12.75" customHeight="1" x14ac:dyDescent="0.25">
      <c r="A49" s="54">
        <v>40</v>
      </c>
      <c r="B49" s="54">
        <v>135</v>
      </c>
      <c r="C49" s="57" t="s">
        <v>39</v>
      </c>
      <c r="D49" s="3">
        <v>0</v>
      </c>
      <c r="E49" s="3">
        <v>10</v>
      </c>
      <c r="F49" s="3">
        <v>0</v>
      </c>
      <c r="G49" s="6">
        <f t="shared" si="0"/>
        <v>10</v>
      </c>
      <c r="H49" s="6">
        <v>7</v>
      </c>
      <c r="I49" s="29" t="s">
        <v>50</v>
      </c>
      <c r="J49" s="31" t="s">
        <v>50</v>
      </c>
      <c r="K49" s="31" t="s">
        <v>50</v>
      </c>
      <c r="L49" s="31" t="s">
        <v>50</v>
      </c>
      <c r="M49" s="31" t="s">
        <v>50</v>
      </c>
      <c r="N49" s="30" t="s">
        <v>50</v>
      </c>
      <c r="O49" s="31" t="s">
        <v>50</v>
      </c>
      <c r="P49" s="31" t="s">
        <v>50</v>
      </c>
      <c r="Q49" s="31" t="s">
        <v>50</v>
      </c>
      <c r="R49" s="31" t="s">
        <v>50</v>
      </c>
      <c r="S49" s="31" t="s">
        <v>50</v>
      </c>
      <c r="T49" s="31" t="s">
        <v>50</v>
      </c>
      <c r="U49" s="31" t="s">
        <v>50</v>
      </c>
      <c r="V49" s="31" t="s">
        <v>50</v>
      </c>
      <c r="W49" s="31" t="s">
        <v>50</v>
      </c>
      <c r="X49" s="31" t="s">
        <v>50</v>
      </c>
      <c r="Y49" s="8">
        <v>1</v>
      </c>
      <c r="Z49" s="3">
        <v>0.5</v>
      </c>
      <c r="AA49" s="3">
        <v>0.5</v>
      </c>
      <c r="AB49" s="3">
        <v>0.5</v>
      </c>
      <c r="AC49" s="3">
        <v>1</v>
      </c>
      <c r="AD49" s="3">
        <v>0.5</v>
      </c>
      <c r="AE49" s="3">
        <v>0.5</v>
      </c>
      <c r="AF49" s="30" t="s">
        <v>50</v>
      </c>
      <c r="AG49" s="30" t="s">
        <v>50</v>
      </c>
      <c r="AH49" s="31" t="s">
        <v>50</v>
      </c>
      <c r="AI49" s="31" t="s">
        <v>50</v>
      </c>
      <c r="AJ49" s="30" t="s">
        <v>50</v>
      </c>
      <c r="AK49" s="3" t="s">
        <v>50</v>
      </c>
      <c r="AL49" s="3">
        <f>SUM(Y49:AE49)</f>
        <v>4.5</v>
      </c>
      <c r="AM49" s="3" t="s">
        <v>50</v>
      </c>
      <c r="AN49" s="6">
        <f t="shared" si="2"/>
        <v>4.5</v>
      </c>
      <c r="AO49" s="34">
        <f t="shared" si="3"/>
        <v>0.45</v>
      </c>
      <c r="AP49" s="6">
        <f t="shared" si="4"/>
        <v>7</v>
      </c>
      <c r="AQ49" s="33"/>
      <c r="AR49" s="7"/>
      <c r="AS49" s="7">
        <f>AP49/H49</f>
        <v>1</v>
      </c>
      <c r="AT49" s="64">
        <f t="shared" si="11"/>
        <v>7</v>
      </c>
      <c r="AU49" s="64">
        <f t="shared" si="12"/>
        <v>7</v>
      </c>
      <c r="AV49" s="64">
        <f t="shared" si="5"/>
        <v>100</v>
      </c>
      <c r="AW49" s="64">
        <f t="shared" si="13"/>
        <v>0</v>
      </c>
      <c r="AX49" s="64">
        <f t="shared" si="14"/>
        <v>0</v>
      </c>
      <c r="AY49" s="64">
        <f t="shared" si="15"/>
        <v>100</v>
      </c>
      <c r="AZ49" s="68">
        <v>60376</v>
      </c>
      <c r="BA49" s="68">
        <v>60295</v>
      </c>
      <c r="BB49" s="68">
        <v>60264</v>
      </c>
      <c r="BC49" s="68">
        <v>60165</v>
      </c>
      <c r="BD49" s="68">
        <v>60081</v>
      </c>
      <c r="BE49" s="68">
        <v>59967</v>
      </c>
      <c r="BF49" s="68">
        <v>59823</v>
      </c>
      <c r="BG49" s="68">
        <v>59701</v>
      </c>
      <c r="BH49" s="68">
        <v>59658</v>
      </c>
      <c r="BI49" s="68">
        <f t="shared" si="6"/>
        <v>60037</v>
      </c>
      <c r="BJ49" s="64">
        <f t="shared" si="7"/>
        <v>60037</v>
      </c>
      <c r="BK49" s="72" t="e">
        <f>VLOOKUP(B49,#REF!,33,0)*1000</f>
        <v>#REF!</v>
      </c>
      <c r="BL49" s="81" t="e">
        <f t="shared" si="16"/>
        <v>#REF!</v>
      </c>
      <c r="BM49" s="75" t="e">
        <f t="shared" si="17"/>
        <v>#REF!</v>
      </c>
      <c r="BN49" s="80">
        <f t="shared" si="8"/>
        <v>0</v>
      </c>
      <c r="BO49" s="75">
        <f t="shared" si="9"/>
        <v>0</v>
      </c>
      <c r="BP49" s="77">
        <v>0</v>
      </c>
      <c r="BQ49" s="72" t="e">
        <f t="shared" si="10"/>
        <v>#REF!</v>
      </c>
      <c r="BR49" s="82">
        <v>1</v>
      </c>
      <c r="BS49" s="84" t="e">
        <f t="shared" si="18"/>
        <v>#REF!</v>
      </c>
      <c r="BT49" s="33"/>
      <c r="BU49" s="33"/>
      <c r="BV49" s="85" t="e">
        <f t="shared" si="19"/>
        <v>#REF!</v>
      </c>
    </row>
    <row r="50" spans="1:74" ht="12.75" customHeight="1" x14ac:dyDescent="0.25">
      <c r="A50" s="54">
        <v>41</v>
      </c>
      <c r="B50" s="54">
        <v>52</v>
      </c>
      <c r="C50" s="57" t="s">
        <v>40</v>
      </c>
      <c r="D50" s="3">
        <v>0</v>
      </c>
      <c r="E50" s="3">
        <v>0</v>
      </c>
      <c r="F50" s="3">
        <v>6</v>
      </c>
      <c r="G50" s="29">
        <v>4</v>
      </c>
      <c r="H50" s="29">
        <v>3</v>
      </c>
      <c r="I50" s="29" t="s">
        <v>50</v>
      </c>
      <c r="J50" s="31" t="s">
        <v>50</v>
      </c>
      <c r="K50" s="31" t="s">
        <v>50</v>
      </c>
      <c r="L50" s="31" t="s">
        <v>50</v>
      </c>
      <c r="M50" s="31" t="s">
        <v>50</v>
      </c>
      <c r="N50" s="30" t="s">
        <v>50</v>
      </c>
      <c r="O50" s="31" t="s">
        <v>50</v>
      </c>
      <c r="P50" s="31" t="s">
        <v>50</v>
      </c>
      <c r="Q50" s="31" t="s">
        <v>50</v>
      </c>
      <c r="R50" s="31" t="s">
        <v>50</v>
      </c>
      <c r="S50" s="31" t="s">
        <v>50</v>
      </c>
      <c r="T50" s="31" t="s">
        <v>50</v>
      </c>
      <c r="U50" s="31" t="s">
        <v>50</v>
      </c>
      <c r="V50" s="31" t="s">
        <v>50</v>
      </c>
      <c r="W50" s="31" t="s">
        <v>50</v>
      </c>
      <c r="X50" s="31" t="s">
        <v>50</v>
      </c>
      <c r="Y50" s="30" t="s">
        <v>50</v>
      </c>
      <c r="Z50" s="31" t="s">
        <v>50</v>
      </c>
      <c r="AA50" s="31" t="s">
        <v>50</v>
      </c>
      <c r="AB50" s="31" t="s">
        <v>50</v>
      </c>
      <c r="AC50" s="31" t="s">
        <v>50</v>
      </c>
      <c r="AD50" s="31" t="s">
        <v>50</v>
      </c>
      <c r="AE50" s="31" t="s">
        <v>50</v>
      </c>
      <c r="AF50" s="8">
        <v>1</v>
      </c>
      <c r="AG50" s="8">
        <v>0.5</v>
      </c>
      <c r="AH50" s="30" t="s">
        <v>50</v>
      </c>
      <c r="AI50" s="30" t="s">
        <v>50</v>
      </c>
      <c r="AJ50" s="8">
        <v>2</v>
      </c>
      <c r="AK50" s="3" t="s">
        <v>50</v>
      </c>
      <c r="AL50" s="3" t="s">
        <v>50</v>
      </c>
      <c r="AM50" s="3">
        <f>SUM(AF50:AJ50)</f>
        <v>3.5</v>
      </c>
      <c r="AN50" s="6">
        <f t="shared" si="2"/>
        <v>3.5</v>
      </c>
      <c r="AO50" s="34">
        <f t="shared" si="3"/>
        <v>0.875</v>
      </c>
      <c r="AP50" s="6">
        <f t="shared" si="4"/>
        <v>3</v>
      </c>
      <c r="AQ50" s="33"/>
      <c r="AR50" s="33"/>
      <c r="AS50" s="7">
        <f>AP50/H50</f>
        <v>1</v>
      </c>
      <c r="AT50" s="64">
        <f t="shared" si="11"/>
        <v>3</v>
      </c>
      <c r="AU50" s="64">
        <f t="shared" si="12"/>
        <v>3</v>
      </c>
      <c r="AV50" s="64">
        <f t="shared" si="5"/>
        <v>100</v>
      </c>
      <c r="AW50" s="64">
        <f t="shared" si="13"/>
        <v>0</v>
      </c>
      <c r="AX50" s="64">
        <f t="shared" si="14"/>
        <v>0</v>
      </c>
      <c r="AY50" s="64">
        <f t="shared" si="15"/>
        <v>100</v>
      </c>
      <c r="AZ50" s="68">
        <v>61244</v>
      </c>
      <c r="BA50" s="68">
        <v>61312</v>
      </c>
      <c r="BB50" s="68">
        <v>61351</v>
      </c>
      <c r="BC50" s="68">
        <v>61346</v>
      </c>
      <c r="BD50" s="68">
        <v>61338</v>
      </c>
      <c r="BE50" s="68">
        <v>61196</v>
      </c>
      <c r="BF50" s="68">
        <v>61142</v>
      </c>
      <c r="BG50" s="68">
        <v>60134</v>
      </c>
      <c r="BH50" s="68">
        <v>60099</v>
      </c>
      <c r="BI50" s="68">
        <f t="shared" si="6"/>
        <v>61018</v>
      </c>
      <c r="BJ50" s="64">
        <f t="shared" si="7"/>
        <v>61018</v>
      </c>
      <c r="BK50" s="72" t="e">
        <f>VLOOKUP(B50,#REF!,33,0)*1000</f>
        <v>#REF!</v>
      </c>
      <c r="BL50" s="81" t="e">
        <f t="shared" si="16"/>
        <v>#REF!</v>
      </c>
      <c r="BM50" s="75" t="e">
        <f t="shared" si="17"/>
        <v>#REF!</v>
      </c>
      <c r="BN50" s="80">
        <f t="shared" si="8"/>
        <v>0</v>
      </c>
      <c r="BO50" s="75">
        <f t="shared" si="9"/>
        <v>0</v>
      </c>
      <c r="BP50" s="77">
        <v>0</v>
      </c>
      <c r="BQ50" s="72" t="e">
        <f t="shared" si="10"/>
        <v>#REF!</v>
      </c>
      <c r="BR50" s="82">
        <v>1</v>
      </c>
      <c r="BS50" s="84" t="e">
        <f t="shared" si="18"/>
        <v>#REF!</v>
      </c>
      <c r="BT50" s="33"/>
      <c r="BU50" s="33"/>
      <c r="BV50" s="85" t="e">
        <f t="shared" si="19"/>
        <v>#REF!</v>
      </c>
    </row>
    <row r="51" spans="1:74" ht="12.75" customHeight="1" x14ac:dyDescent="0.25">
      <c r="A51" s="54">
        <v>42</v>
      </c>
      <c r="B51" s="54">
        <v>142</v>
      </c>
      <c r="C51" s="57" t="s">
        <v>42</v>
      </c>
      <c r="D51" s="3">
        <v>0</v>
      </c>
      <c r="E51" s="3">
        <v>0</v>
      </c>
      <c r="F51" s="3">
        <v>6</v>
      </c>
      <c r="G51" s="29">
        <v>4</v>
      </c>
      <c r="H51" s="29">
        <v>3</v>
      </c>
      <c r="I51" s="29" t="s">
        <v>50</v>
      </c>
      <c r="J51" s="31" t="s">
        <v>50</v>
      </c>
      <c r="K51" s="31" t="s">
        <v>50</v>
      </c>
      <c r="L51" s="31" t="s">
        <v>50</v>
      </c>
      <c r="M51" s="31" t="s">
        <v>50</v>
      </c>
      <c r="N51" s="30" t="s">
        <v>50</v>
      </c>
      <c r="O51" s="31" t="s">
        <v>50</v>
      </c>
      <c r="P51" s="31" t="s">
        <v>50</v>
      </c>
      <c r="Q51" s="31" t="s">
        <v>50</v>
      </c>
      <c r="R51" s="31" t="s">
        <v>50</v>
      </c>
      <c r="S51" s="31" t="s">
        <v>50</v>
      </c>
      <c r="T51" s="31" t="s">
        <v>50</v>
      </c>
      <c r="U51" s="31" t="s">
        <v>50</v>
      </c>
      <c r="V51" s="31" t="s">
        <v>50</v>
      </c>
      <c r="W51" s="31" t="s">
        <v>50</v>
      </c>
      <c r="X51" s="31" t="s">
        <v>50</v>
      </c>
      <c r="Y51" s="30" t="s">
        <v>50</v>
      </c>
      <c r="Z51" s="31" t="s">
        <v>50</v>
      </c>
      <c r="AA51" s="31" t="s">
        <v>50</v>
      </c>
      <c r="AB51" s="31" t="s">
        <v>50</v>
      </c>
      <c r="AC51" s="31" t="s">
        <v>50</v>
      </c>
      <c r="AD51" s="31" t="s">
        <v>50</v>
      </c>
      <c r="AE51" s="31" t="s">
        <v>50</v>
      </c>
      <c r="AF51" s="8">
        <v>1</v>
      </c>
      <c r="AG51" s="8">
        <v>0.5</v>
      </c>
      <c r="AH51" s="31" t="s">
        <v>50</v>
      </c>
      <c r="AI51" s="31" t="s">
        <v>50</v>
      </c>
      <c r="AJ51" s="8">
        <v>2</v>
      </c>
      <c r="AK51" s="3" t="s">
        <v>50</v>
      </c>
      <c r="AL51" s="3" t="s">
        <v>50</v>
      </c>
      <c r="AM51" s="3">
        <f>SUM(AF51:AJ51)</f>
        <v>3.5</v>
      </c>
      <c r="AN51" s="6">
        <f t="shared" si="2"/>
        <v>3.5</v>
      </c>
      <c r="AO51" s="34">
        <f t="shared" si="3"/>
        <v>0.875</v>
      </c>
      <c r="AP51" s="6">
        <f t="shared" si="4"/>
        <v>3</v>
      </c>
      <c r="AQ51" s="33"/>
      <c r="AR51" s="33"/>
      <c r="AS51" s="7">
        <f>AP51/H51</f>
        <v>1</v>
      </c>
      <c r="AT51" s="64">
        <f t="shared" si="11"/>
        <v>3</v>
      </c>
      <c r="AU51" s="64">
        <f t="shared" si="12"/>
        <v>3</v>
      </c>
      <c r="AV51" s="64">
        <f t="shared" si="5"/>
        <v>100</v>
      </c>
      <c r="AW51" s="64">
        <f t="shared" si="13"/>
        <v>0</v>
      </c>
      <c r="AX51" s="64">
        <f t="shared" si="14"/>
        <v>0</v>
      </c>
      <c r="AY51" s="64">
        <f t="shared" si="15"/>
        <v>100</v>
      </c>
      <c r="AZ51" s="68">
        <v>93079</v>
      </c>
      <c r="BA51" s="68">
        <v>93102</v>
      </c>
      <c r="BB51" s="68">
        <v>93105</v>
      </c>
      <c r="BC51" s="68">
        <v>93170</v>
      </c>
      <c r="BD51" s="68">
        <v>93115</v>
      </c>
      <c r="BE51" s="68">
        <v>93093</v>
      </c>
      <c r="BF51" s="68">
        <v>92966</v>
      </c>
      <c r="BG51" s="68">
        <v>92169</v>
      </c>
      <c r="BH51" s="68">
        <v>92146</v>
      </c>
      <c r="BI51" s="68">
        <f t="shared" si="6"/>
        <v>92883</v>
      </c>
      <c r="BJ51" s="64">
        <f t="shared" si="7"/>
        <v>92883</v>
      </c>
      <c r="BK51" s="72" t="e">
        <f>VLOOKUP(B51,#REF!,33,0)*1000</f>
        <v>#REF!</v>
      </c>
      <c r="BL51" s="81" t="e">
        <f t="shared" si="16"/>
        <v>#REF!</v>
      </c>
      <c r="BM51" s="75" t="e">
        <f t="shared" si="17"/>
        <v>#REF!</v>
      </c>
      <c r="BN51" s="80">
        <f t="shared" si="8"/>
        <v>0</v>
      </c>
      <c r="BO51" s="75">
        <f t="shared" si="9"/>
        <v>0</v>
      </c>
      <c r="BP51" s="77">
        <v>0</v>
      </c>
      <c r="BQ51" s="72" t="e">
        <f t="shared" si="10"/>
        <v>#REF!</v>
      </c>
      <c r="BR51" s="82">
        <v>1</v>
      </c>
      <c r="BS51" s="84" t="e">
        <f t="shared" si="18"/>
        <v>#REF!</v>
      </c>
      <c r="BT51" s="33"/>
      <c r="BU51" s="33"/>
      <c r="BV51" s="85" t="e">
        <f t="shared" si="19"/>
        <v>#REF!</v>
      </c>
    </row>
    <row r="52" spans="1:74" ht="12.75" customHeight="1" x14ac:dyDescent="0.25">
      <c r="A52" s="54">
        <v>43</v>
      </c>
      <c r="B52" s="54">
        <v>129</v>
      </c>
      <c r="C52" s="57" t="s">
        <v>41</v>
      </c>
      <c r="D52" s="3">
        <v>0</v>
      </c>
      <c r="E52" s="3">
        <v>0</v>
      </c>
      <c r="F52" s="3">
        <v>6</v>
      </c>
      <c r="G52" s="29">
        <v>4</v>
      </c>
      <c r="H52" s="29">
        <v>3</v>
      </c>
      <c r="I52" s="29" t="s">
        <v>50</v>
      </c>
      <c r="J52" s="31" t="s">
        <v>50</v>
      </c>
      <c r="K52" s="31" t="s">
        <v>50</v>
      </c>
      <c r="L52" s="31" t="s">
        <v>50</v>
      </c>
      <c r="M52" s="31" t="s">
        <v>50</v>
      </c>
      <c r="N52" s="30" t="s">
        <v>50</v>
      </c>
      <c r="O52" s="31" t="s">
        <v>50</v>
      </c>
      <c r="P52" s="31" t="s">
        <v>50</v>
      </c>
      <c r="Q52" s="31" t="s">
        <v>50</v>
      </c>
      <c r="R52" s="31" t="s">
        <v>50</v>
      </c>
      <c r="S52" s="31" t="s">
        <v>50</v>
      </c>
      <c r="T52" s="31" t="s">
        <v>50</v>
      </c>
      <c r="U52" s="31" t="s">
        <v>50</v>
      </c>
      <c r="V52" s="31" t="s">
        <v>50</v>
      </c>
      <c r="W52" s="31" t="s">
        <v>50</v>
      </c>
      <c r="X52" s="31" t="s">
        <v>50</v>
      </c>
      <c r="Y52" s="30" t="s">
        <v>50</v>
      </c>
      <c r="Z52" s="31" t="s">
        <v>50</v>
      </c>
      <c r="AA52" s="31" t="s">
        <v>50</v>
      </c>
      <c r="AB52" s="31" t="s">
        <v>50</v>
      </c>
      <c r="AC52" s="31" t="s">
        <v>50</v>
      </c>
      <c r="AD52" s="31" t="s">
        <v>50</v>
      </c>
      <c r="AE52" s="31" t="s">
        <v>50</v>
      </c>
      <c r="AF52" s="16"/>
      <c r="AG52" s="8">
        <v>0.5</v>
      </c>
      <c r="AH52" s="31" t="s">
        <v>50</v>
      </c>
      <c r="AI52" s="31" t="s">
        <v>50</v>
      </c>
      <c r="AJ52" s="8">
        <v>2</v>
      </c>
      <c r="AK52" s="3" t="s">
        <v>50</v>
      </c>
      <c r="AL52" s="3" t="s">
        <v>50</v>
      </c>
      <c r="AM52" s="3">
        <f>SUM(AF52:AJ52)</f>
        <v>2.5</v>
      </c>
      <c r="AN52" s="6">
        <f t="shared" si="2"/>
        <v>2.5</v>
      </c>
      <c r="AO52" s="34">
        <f t="shared" si="3"/>
        <v>0.625</v>
      </c>
      <c r="AP52" s="6">
        <f t="shared" si="4"/>
        <v>2</v>
      </c>
      <c r="AQ52" s="33"/>
      <c r="AR52" s="24"/>
      <c r="AS52" s="37">
        <f>AP52/H52</f>
        <v>0.66666666666666663</v>
      </c>
      <c r="AT52" s="64">
        <f t="shared" si="11"/>
        <v>3</v>
      </c>
      <c r="AU52" s="64">
        <f>AP52</f>
        <v>2</v>
      </c>
      <c r="AV52" s="64">
        <f t="shared" si="5"/>
        <v>67</v>
      </c>
      <c r="AW52" s="64">
        <f t="shared" si="13"/>
        <v>0</v>
      </c>
      <c r="AX52" s="64">
        <f t="shared" si="14"/>
        <v>0</v>
      </c>
      <c r="AY52" s="64">
        <f t="shared" si="15"/>
        <v>67</v>
      </c>
      <c r="AZ52" s="68">
        <v>124069</v>
      </c>
      <c r="BA52" s="68">
        <v>124172</v>
      </c>
      <c r="BB52" s="68">
        <v>124295</v>
      </c>
      <c r="BC52" s="68">
        <v>124287</v>
      </c>
      <c r="BD52" s="68">
        <v>124352</v>
      </c>
      <c r="BE52" s="68">
        <v>124264</v>
      </c>
      <c r="BF52" s="68">
        <v>124259</v>
      </c>
      <c r="BG52" s="68">
        <v>123396</v>
      </c>
      <c r="BH52" s="68">
        <v>123270</v>
      </c>
      <c r="BI52" s="68">
        <f t="shared" si="6"/>
        <v>124040</v>
      </c>
      <c r="BJ52" s="64">
        <f t="shared" si="7"/>
        <v>124040</v>
      </c>
      <c r="BK52" s="72" t="e">
        <f>VLOOKUP(B52,#REF!,33,0)*1000</f>
        <v>#REF!</v>
      </c>
      <c r="BL52" s="81" t="e">
        <f t="shared" si="16"/>
        <v>#REF!</v>
      </c>
      <c r="BM52" s="75" t="e">
        <f t="shared" si="17"/>
        <v>#REF!</v>
      </c>
      <c r="BN52" s="80">
        <f t="shared" si="8"/>
        <v>0</v>
      </c>
      <c r="BO52" s="75">
        <f t="shared" si="9"/>
        <v>0</v>
      </c>
      <c r="BP52" s="77">
        <v>0</v>
      </c>
      <c r="BQ52" s="72" t="e">
        <f t="shared" si="10"/>
        <v>#REF!</v>
      </c>
      <c r="BR52" s="82">
        <v>1</v>
      </c>
      <c r="BS52" s="84" t="e">
        <f t="shared" si="18"/>
        <v>#REF!</v>
      </c>
      <c r="BT52" s="33"/>
      <c r="BU52" s="33"/>
      <c r="BV52" s="85" t="e">
        <f t="shared" si="19"/>
        <v>#REF!</v>
      </c>
    </row>
    <row r="53" spans="1:74" x14ac:dyDescent="0.25">
      <c r="A53" s="19"/>
      <c r="B53" s="19"/>
      <c r="C53" s="17"/>
      <c r="G53" s="2"/>
      <c r="H53" s="2"/>
      <c r="I53" s="39"/>
      <c r="N53" s="43"/>
      <c r="AF53" s="9"/>
      <c r="AG53" s="9"/>
      <c r="AJ53" s="9"/>
      <c r="AN53" s="2"/>
      <c r="AO53" s="2"/>
      <c r="AP53" s="2"/>
      <c r="AQ53">
        <f>COUNT(AQ10:AQ52)</f>
        <v>10</v>
      </c>
      <c r="AR53">
        <f t="shared" ref="AR53:AS53" si="23">COUNT(AR10:AR52)</f>
        <v>23</v>
      </c>
      <c r="AS53">
        <f t="shared" si="23"/>
        <v>10</v>
      </c>
      <c r="AY53" s="74">
        <f t="shared" ref="AY53" si="24">SUM(AY10:AY52)</f>
        <v>790</v>
      </c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>
        <f>SUM(BJ10:BJ52)</f>
        <v>1116080</v>
      </c>
      <c r="BK53" s="71" t="e">
        <f>SUM(BK10:BK52)</f>
        <v>#REF!</v>
      </c>
      <c r="BL53" s="78"/>
      <c r="BM53" s="71" t="e">
        <f t="shared" ref="BM53:BU53" si="25">SUM(BM10:BM52)</f>
        <v>#REF!</v>
      </c>
      <c r="BN53" s="78"/>
      <c r="BO53" s="71">
        <f t="shared" si="25"/>
        <v>0</v>
      </c>
      <c r="BP53" s="78">
        <f t="shared" si="25"/>
        <v>0</v>
      </c>
      <c r="BQ53" s="71" t="e">
        <f t="shared" si="25"/>
        <v>#REF!</v>
      </c>
      <c r="BR53" s="71"/>
      <c r="BS53" s="71" t="e">
        <f t="shared" si="25"/>
        <v>#REF!</v>
      </c>
      <c r="BT53" s="71">
        <f t="shared" si="25"/>
        <v>0</v>
      </c>
      <c r="BU53" s="71">
        <f t="shared" si="25"/>
        <v>0</v>
      </c>
      <c r="BV53" s="71" t="e">
        <f t="shared" si="19"/>
        <v>#REF!</v>
      </c>
    </row>
    <row r="54" spans="1:74" x14ac:dyDescent="0.25">
      <c r="A54" s="19"/>
      <c r="B54" s="19"/>
      <c r="C54" s="18"/>
      <c r="G54" s="2"/>
      <c r="H54" s="2"/>
      <c r="I54" s="39"/>
      <c r="N54" s="43"/>
      <c r="AF54" s="9"/>
      <c r="AG54" s="9"/>
      <c r="AJ54" s="9"/>
      <c r="AN54" s="2"/>
      <c r="AO54" s="2"/>
      <c r="AP54" s="2"/>
      <c r="BQ54" s="83" t="e">
        <f>BQ53-BK53</f>
        <v>#REF!</v>
      </c>
    </row>
  </sheetData>
  <mergeCells count="57">
    <mergeCell ref="BA7:BA8"/>
    <mergeCell ref="AZ7:AZ8"/>
    <mergeCell ref="BT6:BU7"/>
    <mergeCell ref="BS6:BS8"/>
    <mergeCell ref="D7:D8"/>
    <mergeCell ref="AL7:AL8"/>
    <mergeCell ref="AM7:AM8"/>
    <mergeCell ref="AN7:AN8"/>
    <mergeCell ref="AQ7:AQ8"/>
    <mergeCell ref="AK6:AN6"/>
    <mergeCell ref="AO6:AO8"/>
    <mergeCell ref="AP6:AP8"/>
    <mergeCell ref="AQ6:AS6"/>
    <mergeCell ref="BV6:BV8"/>
    <mergeCell ref="I5:AS5"/>
    <mergeCell ref="AV6:AV8"/>
    <mergeCell ref="AZ6:BJ6"/>
    <mergeCell ref="BJ7:BJ8"/>
    <mergeCell ref="BI7:BI8"/>
    <mergeCell ref="BH7:BH8"/>
    <mergeCell ref="BL6:BQ6"/>
    <mergeCell ref="BP7:BP8"/>
    <mergeCell ref="BQ7:BQ8"/>
    <mergeCell ref="BR6:BR8"/>
    <mergeCell ref="BL7:BM7"/>
    <mergeCell ref="BN7:BO7"/>
    <mergeCell ref="BT4:BT5"/>
    <mergeCell ref="BV1:BV5"/>
    <mergeCell ref="AK7:AK8"/>
    <mergeCell ref="BN3:BO3"/>
    <mergeCell ref="BU4:BU5"/>
    <mergeCell ref="BS1:BS5"/>
    <mergeCell ref="AR7:AR8"/>
    <mergeCell ref="AS7:AS8"/>
    <mergeCell ref="BK6:BK8"/>
    <mergeCell ref="BG7:BG8"/>
    <mergeCell ref="BF7:BF8"/>
    <mergeCell ref="BE7:BE8"/>
    <mergeCell ref="BD7:BD8"/>
    <mergeCell ref="AT6:AT8"/>
    <mergeCell ref="AU6:AU8"/>
    <mergeCell ref="AW6:AY7"/>
    <mergeCell ref="BT1:BU3"/>
    <mergeCell ref="BC7:BC8"/>
    <mergeCell ref="BB7:BB8"/>
    <mergeCell ref="A6:A8"/>
    <mergeCell ref="C6:C8"/>
    <mergeCell ref="D6:G6"/>
    <mergeCell ref="H6:H8"/>
    <mergeCell ref="I6:AJ6"/>
    <mergeCell ref="E7:E8"/>
    <mergeCell ref="F7:F8"/>
    <mergeCell ref="G7:G8"/>
    <mergeCell ref="I7:X7"/>
    <mergeCell ref="Y7:AE7"/>
    <mergeCell ref="B6:B8"/>
    <mergeCell ref="AF7:AJ7"/>
  </mergeCells>
  <pageMargins left="0" right="0" top="0" bottom="0" header="0.31496062992125984" footer="0.31496062992125984"/>
  <pageSetup paperSize="9" scale="5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S49"/>
  <sheetViews>
    <sheetView workbookViewId="0">
      <selection activeCell="F14" sqref="F14"/>
    </sheetView>
  </sheetViews>
  <sheetFormatPr defaultRowHeight="15" x14ac:dyDescent="0.25"/>
  <cols>
    <col min="1" max="1" width="4.140625" customWidth="1"/>
    <col min="2" max="2" width="43.85546875" customWidth="1"/>
    <col min="3" max="4" width="7.85546875" customWidth="1"/>
    <col min="5" max="5" width="7.7109375" customWidth="1"/>
    <col min="6" max="6" width="6.42578125" customWidth="1"/>
    <col min="7" max="7" width="7.28515625" customWidth="1"/>
    <col min="8" max="34" width="4.140625" customWidth="1"/>
    <col min="35" max="35" width="4.5703125" customWidth="1"/>
    <col min="36" max="37" width="8" customWidth="1"/>
    <col min="38" max="38" width="8.42578125" customWidth="1"/>
    <col min="39" max="39" width="6.7109375" customWidth="1"/>
    <col min="40" max="40" width="7.5703125" customWidth="1"/>
    <col min="41" max="41" width="8.42578125" customWidth="1"/>
    <col min="42" max="42" width="7.7109375" customWidth="1"/>
    <col min="43" max="43" width="8.140625" customWidth="1"/>
    <col min="44" max="45" width="7.7109375" customWidth="1"/>
  </cols>
  <sheetData>
    <row r="1" spans="1:45" ht="19.5" customHeight="1" x14ac:dyDescent="0.25">
      <c r="A1" s="385" t="s">
        <v>64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/>
      <c r="AJ1" s="385"/>
      <c r="AK1" s="385"/>
      <c r="AL1" s="385"/>
      <c r="AM1" s="385"/>
      <c r="AN1" s="385"/>
      <c r="AO1" s="385"/>
      <c r="AP1" s="385"/>
      <c r="AQ1" s="385"/>
      <c r="AR1" s="385"/>
    </row>
    <row r="2" spans="1:45" ht="23.25" customHeight="1" x14ac:dyDescent="0.25">
      <c r="A2" s="291" t="s">
        <v>60</v>
      </c>
      <c r="B2" s="281" t="s">
        <v>0</v>
      </c>
      <c r="C2" s="281" t="s">
        <v>53</v>
      </c>
      <c r="D2" s="281"/>
      <c r="E2" s="281"/>
      <c r="F2" s="281"/>
      <c r="G2" s="278" t="s">
        <v>57</v>
      </c>
      <c r="H2" s="338" t="s">
        <v>51</v>
      </c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40"/>
      <c r="AJ2" s="338" t="s">
        <v>1</v>
      </c>
      <c r="AK2" s="339"/>
      <c r="AL2" s="339"/>
      <c r="AM2" s="340"/>
      <c r="AN2" s="278" t="s">
        <v>58</v>
      </c>
      <c r="AO2" s="278" t="s">
        <v>56</v>
      </c>
      <c r="AP2" s="281" t="s">
        <v>7</v>
      </c>
      <c r="AQ2" s="281"/>
      <c r="AR2" s="281"/>
      <c r="AS2" s="12"/>
    </row>
    <row r="3" spans="1:45" ht="34.5" customHeight="1" x14ac:dyDescent="0.25">
      <c r="A3" s="291"/>
      <c r="B3" s="281"/>
      <c r="C3" s="281" t="s">
        <v>59</v>
      </c>
      <c r="D3" s="281" t="s">
        <v>54</v>
      </c>
      <c r="E3" s="281" t="s">
        <v>55</v>
      </c>
      <c r="F3" s="327" t="s">
        <v>52</v>
      </c>
      <c r="G3" s="279"/>
      <c r="H3" s="351" t="s">
        <v>4</v>
      </c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3"/>
      <c r="X3" s="351" t="s">
        <v>5</v>
      </c>
      <c r="Y3" s="352"/>
      <c r="Z3" s="352"/>
      <c r="AA3" s="352"/>
      <c r="AB3" s="352"/>
      <c r="AC3" s="352"/>
      <c r="AD3" s="353"/>
      <c r="AE3" s="338" t="s">
        <v>6</v>
      </c>
      <c r="AF3" s="339"/>
      <c r="AG3" s="339"/>
      <c r="AH3" s="339"/>
      <c r="AI3" s="340"/>
      <c r="AJ3" s="281" t="s">
        <v>2</v>
      </c>
      <c r="AK3" s="281" t="s">
        <v>3</v>
      </c>
      <c r="AL3" s="281" t="s">
        <v>8</v>
      </c>
      <c r="AM3" s="327" t="s">
        <v>52</v>
      </c>
      <c r="AN3" s="279"/>
      <c r="AO3" s="279"/>
      <c r="AP3" s="281" t="s">
        <v>66</v>
      </c>
      <c r="AQ3" s="281" t="s">
        <v>65</v>
      </c>
      <c r="AR3" s="281" t="s">
        <v>67</v>
      </c>
      <c r="AS3" s="12"/>
    </row>
    <row r="4" spans="1:45" ht="12" customHeight="1" x14ac:dyDescent="0.25">
      <c r="A4" s="291"/>
      <c r="B4" s="281"/>
      <c r="C4" s="281"/>
      <c r="D4" s="281"/>
      <c r="E4" s="281"/>
      <c r="F4" s="327"/>
      <c r="G4" s="280"/>
      <c r="H4" s="38">
        <v>1</v>
      </c>
      <c r="I4" s="4">
        <v>2</v>
      </c>
      <c r="J4" s="4">
        <v>3</v>
      </c>
      <c r="K4" s="4">
        <v>4</v>
      </c>
      <c r="L4" s="4">
        <v>5</v>
      </c>
      <c r="M4" s="40">
        <v>6</v>
      </c>
      <c r="N4" s="4">
        <v>7</v>
      </c>
      <c r="O4" s="4">
        <v>8</v>
      </c>
      <c r="P4" s="4">
        <v>9</v>
      </c>
      <c r="Q4" s="4">
        <v>10</v>
      </c>
      <c r="R4" s="4">
        <v>11</v>
      </c>
      <c r="S4" s="4">
        <v>12</v>
      </c>
      <c r="T4" s="4">
        <v>13</v>
      </c>
      <c r="U4" s="4">
        <v>14</v>
      </c>
      <c r="V4" s="4">
        <v>15</v>
      </c>
      <c r="W4" s="4">
        <v>16</v>
      </c>
      <c r="X4" s="4">
        <v>17</v>
      </c>
      <c r="Y4" s="4">
        <v>18</v>
      </c>
      <c r="Z4" s="4">
        <v>19</v>
      </c>
      <c r="AA4" s="4">
        <v>20</v>
      </c>
      <c r="AB4" s="4">
        <v>21</v>
      </c>
      <c r="AC4" s="4">
        <v>22</v>
      </c>
      <c r="AD4" s="4">
        <v>23</v>
      </c>
      <c r="AE4" s="10">
        <v>24</v>
      </c>
      <c r="AF4" s="10">
        <v>25</v>
      </c>
      <c r="AG4" s="4">
        <v>26</v>
      </c>
      <c r="AH4" s="4">
        <v>27</v>
      </c>
      <c r="AI4" s="10">
        <v>28</v>
      </c>
      <c r="AJ4" s="281"/>
      <c r="AK4" s="281"/>
      <c r="AL4" s="281"/>
      <c r="AM4" s="327"/>
      <c r="AN4" s="280"/>
      <c r="AO4" s="280"/>
      <c r="AP4" s="281"/>
      <c r="AQ4" s="281"/>
      <c r="AR4" s="281"/>
      <c r="AS4" s="12"/>
    </row>
    <row r="5" spans="1:45" ht="12.75" customHeight="1" x14ac:dyDescent="0.25">
      <c r="A5" s="3">
        <v>1</v>
      </c>
      <c r="B5" s="11" t="s">
        <v>9</v>
      </c>
      <c r="C5" s="3">
        <v>25</v>
      </c>
      <c r="D5" s="3">
        <v>10</v>
      </c>
      <c r="E5" s="3">
        <v>6</v>
      </c>
      <c r="F5" s="6">
        <f>SUM(C5:E5)</f>
        <v>41</v>
      </c>
      <c r="G5" s="6">
        <v>28</v>
      </c>
      <c r="H5" s="20">
        <v>1</v>
      </c>
      <c r="I5" s="22">
        <v>2</v>
      </c>
      <c r="J5" s="20"/>
      <c r="K5" s="20"/>
      <c r="L5" s="20">
        <v>1</v>
      </c>
      <c r="M5" s="41">
        <v>1</v>
      </c>
      <c r="N5" s="22">
        <v>2</v>
      </c>
      <c r="O5" s="20"/>
      <c r="P5" s="20"/>
      <c r="Q5" s="20"/>
      <c r="R5" s="20"/>
      <c r="S5" s="20">
        <v>1</v>
      </c>
      <c r="T5" s="20">
        <v>2</v>
      </c>
      <c r="U5" s="20"/>
      <c r="V5" s="20">
        <v>2</v>
      </c>
      <c r="W5" s="3">
        <v>3</v>
      </c>
      <c r="X5" s="8">
        <v>1</v>
      </c>
      <c r="Y5" s="3"/>
      <c r="Z5" s="3"/>
      <c r="AA5" s="3"/>
      <c r="AB5" s="3"/>
      <c r="AC5" s="3">
        <v>0.5</v>
      </c>
      <c r="AD5" s="3">
        <v>3</v>
      </c>
      <c r="AE5" s="8">
        <v>1</v>
      </c>
      <c r="AF5" s="8"/>
      <c r="AG5" s="3"/>
      <c r="AH5" s="3"/>
      <c r="AI5" s="8">
        <v>0.5</v>
      </c>
      <c r="AJ5" s="3">
        <f t="shared" ref="AJ5:AJ36" si="0">SUM(H5:W5)</f>
        <v>15</v>
      </c>
      <c r="AK5" s="3">
        <f>SUM(X5:AD5)</f>
        <v>4.5</v>
      </c>
      <c r="AL5" s="3">
        <f>SUM(AE5:AI5)</f>
        <v>1.5</v>
      </c>
      <c r="AM5" s="6">
        <f>SUM(H5:AI5)</f>
        <v>21</v>
      </c>
      <c r="AN5" s="34">
        <f t="shared" ref="AN5:AN47" si="1">AM5/F5</f>
        <v>0.51219512195121952</v>
      </c>
      <c r="AO5" s="6">
        <f>COUNT(H5:AI5)</f>
        <v>14</v>
      </c>
      <c r="AP5" s="33"/>
      <c r="AQ5" s="7">
        <f>AO5/G5</f>
        <v>0.5</v>
      </c>
      <c r="AR5" s="3"/>
      <c r="AS5" s="13"/>
    </row>
    <row r="6" spans="1:45" ht="12.75" customHeight="1" x14ac:dyDescent="0.25">
      <c r="A6" s="3">
        <v>2</v>
      </c>
      <c r="B6" s="11" t="s">
        <v>26</v>
      </c>
      <c r="C6" s="3">
        <v>25</v>
      </c>
      <c r="D6" s="3">
        <v>0</v>
      </c>
      <c r="E6" s="3">
        <v>0</v>
      </c>
      <c r="F6" s="6">
        <f t="shared" ref="F6:F44" si="2">SUM(C6:E6)</f>
        <v>25</v>
      </c>
      <c r="G6" s="6">
        <v>16</v>
      </c>
      <c r="H6" s="20"/>
      <c r="I6" s="22">
        <v>2</v>
      </c>
      <c r="J6" s="20"/>
      <c r="K6" s="20"/>
      <c r="L6" s="20"/>
      <c r="M6" s="41"/>
      <c r="N6" s="20">
        <v>2</v>
      </c>
      <c r="O6" s="20">
        <v>1</v>
      </c>
      <c r="P6" s="20"/>
      <c r="Q6" s="20">
        <v>1</v>
      </c>
      <c r="R6" s="20">
        <v>1</v>
      </c>
      <c r="S6" s="20">
        <v>1</v>
      </c>
      <c r="T6" s="20"/>
      <c r="U6" s="20">
        <v>1</v>
      </c>
      <c r="V6" s="20">
        <v>2</v>
      </c>
      <c r="W6" s="3">
        <v>3</v>
      </c>
      <c r="X6" s="30" t="s">
        <v>50</v>
      </c>
      <c r="Y6" s="31" t="s">
        <v>50</v>
      </c>
      <c r="Z6" s="31" t="s">
        <v>50</v>
      </c>
      <c r="AA6" s="31" t="s">
        <v>50</v>
      </c>
      <c r="AB6" s="31" t="s">
        <v>50</v>
      </c>
      <c r="AC6" s="31" t="s">
        <v>50</v>
      </c>
      <c r="AD6" s="31" t="s">
        <v>50</v>
      </c>
      <c r="AE6" s="30" t="s">
        <v>50</v>
      </c>
      <c r="AF6" s="30" t="s">
        <v>50</v>
      </c>
      <c r="AG6" s="31" t="s">
        <v>50</v>
      </c>
      <c r="AH6" s="31" t="s">
        <v>50</v>
      </c>
      <c r="AI6" s="30" t="s">
        <v>50</v>
      </c>
      <c r="AJ6" s="3">
        <f t="shared" si="0"/>
        <v>14</v>
      </c>
      <c r="AK6" s="3" t="s">
        <v>50</v>
      </c>
      <c r="AL6" s="3" t="s">
        <v>50</v>
      </c>
      <c r="AM6" s="6">
        <f t="shared" ref="AM6:AM47" si="3">SUM(H6:AI6)</f>
        <v>14</v>
      </c>
      <c r="AN6" s="34">
        <f t="shared" si="1"/>
        <v>0.56000000000000005</v>
      </c>
      <c r="AO6" s="6">
        <f>COUNT(H6:AI6)</f>
        <v>9</v>
      </c>
      <c r="AP6" s="33"/>
      <c r="AQ6" s="7">
        <f>AO6/G6</f>
        <v>0.5625</v>
      </c>
      <c r="AR6" s="3"/>
      <c r="AS6" s="13"/>
    </row>
    <row r="7" spans="1:45" ht="12.75" customHeight="1" x14ac:dyDescent="0.25">
      <c r="A7" s="3">
        <v>3</v>
      </c>
      <c r="B7" s="11" t="s">
        <v>27</v>
      </c>
      <c r="C7" s="3">
        <v>25</v>
      </c>
      <c r="D7" s="3">
        <v>0</v>
      </c>
      <c r="E7" s="3">
        <v>0</v>
      </c>
      <c r="F7" s="6">
        <f t="shared" si="2"/>
        <v>25</v>
      </c>
      <c r="G7" s="6">
        <v>16</v>
      </c>
      <c r="H7" s="22">
        <v>1</v>
      </c>
      <c r="I7" s="22">
        <v>2</v>
      </c>
      <c r="J7" s="20">
        <v>1</v>
      </c>
      <c r="K7" s="20"/>
      <c r="L7" s="20"/>
      <c r="M7" s="41"/>
      <c r="N7" s="20">
        <v>2</v>
      </c>
      <c r="O7" s="20">
        <v>1</v>
      </c>
      <c r="P7" s="20"/>
      <c r="Q7" s="20">
        <v>0.5</v>
      </c>
      <c r="R7" s="20">
        <v>1</v>
      </c>
      <c r="S7" s="20">
        <v>1</v>
      </c>
      <c r="T7" s="20">
        <v>1</v>
      </c>
      <c r="U7" s="20">
        <v>1</v>
      </c>
      <c r="V7" s="20"/>
      <c r="W7" s="3">
        <v>3</v>
      </c>
      <c r="X7" s="30" t="s">
        <v>50</v>
      </c>
      <c r="Y7" s="31" t="s">
        <v>50</v>
      </c>
      <c r="Z7" s="31" t="s">
        <v>50</v>
      </c>
      <c r="AA7" s="31" t="s">
        <v>50</v>
      </c>
      <c r="AB7" s="31" t="s">
        <v>50</v>
      </c>
      <c r="AC7" s="31" t="s">
        <v>50</v>
      </c>
      <c r="AD7" s="31" t="s">
        <v>50</v>
      </c>
      <c r="AE7" s="30" t="s">
        <v>50</v>
      </c>
      <c r="AF7" s="30" t="s">
        <v>50</v>
      </c>
      <c r="AG7" s="31" t="s">
        <v>50</v>
      </c>
      <c r="AH7" s="31" t="s">
        <v>50</v>
      </c>
      <c r="AI7" s="30" t="s">
        <v>50</v>
      </c>
      <c r="AJ7" s="3">
        <f t="shared" si="0"/>
        <v>14.5</v>
      </c>
      <c r="AK7" s="3" t="s">
        <v>50</v>
      </c>
      <c r="AL7" s="3" t="s">
        <v>50</v>
      </c>
      <c r="AM7" s="6">
        <f t="shared" si="3"/>
        <v>14.5</v>
      </c>
      <c r="AN7" s="34">
        <f t="shared" si="1"/>
        <v>0.57999999999999996</v>
      </c>
      <c r="AO7" s="6">
        <f t="shared" ref="AO7:AO47" si="4">COUNT(H7:AI7)</f>
        <v>11</v>
      </c>
      <c r="AP7" s="7"/>
      <c r="AQ7" s="33"/>
      <c r="AR7" s="7">
        <f>AO7/G7</f>
        <v>0.6875</v>
      </c>
      <c r="AS7" s="13"/>
    </row>
    <row r="8" spans="1:45" ht="12.75" customHeight="1" x14ac:dyDescent="0.25">
      <c r="A8" s="3">
        <v>4</v>
      </c>
      <c r="B8" s="11" t="s">
        <v>15</v>
      </c>
      <c r="C8" s="3">
        <v>25</v>
      </c>
      <c r="D8" s="3">
        <v>10</v>
      </c>
      <c r="E8" s="3">
        <v>6</v>
      </c>
      <c r="F8" s="6">
        <f t="shared" si="2"/>
        <v>41</v>
      </c>
      <c r="G8" s="6">
        <v>28</v>
      </c>
      <c r="H8" s="20"/>
      <c r="I8" s="22"/>
      <c r="J8" s="20"/>
      <c r="K8" s="20"/>
      <c r="L8" s="20">
        <v>1</v>
      </c>
      <c r="M8" s="41">
        <v>1</v>
      </c>
      <c r="N8" s="22">
        <v>2</v>
      </c>
      <c r="O8" s="20">
        <v>0.5</v>
      </c>
      <c r="P8" s="20">
        <v>0.5</v>
      </c>
      <c r="Q8" s="20">
        <v>1</v>
      </c>
      <c r="R8" s="20">
        <v>1</v>
      </c>
      <c r="S8" s="20">
        <v>1</v>
      </c>
      <c r="T8" s="20">
        <v>2</v>
      </c>
      <c r="U8" s="20"/>
      <c r="V8" s="20"/>
      <c r="W8" s="3">
        <v>3</v>
      </c>
      <c r="X8" s="8"/>
      <c r="Y8" s="3"/>
      <c r="Z8" s="3"/>
      <c r="AA8" s="3"/>
      <c r="AB8" s="3"/>
      <c r="AC8" s="3"/>
      <c r="AD8" s="3"/>
      <c r="AE8" s="3"/>
      <c r="AF8" s="3"/>
      <c r="AG8" s="3"/>
      <c r="AH8" s="3"/>
      <c r="AI8" s="8">
        <v>2</v>
      </c>
      <c r="AJ8" s="3">
        <f t="shared" si="0"/>
        <v>13</v>
      </c>
      <c r="AK8" s="3">
        <f t="shared" ref="AK8:AK13" si="5">SUM(X8:AD8)</f>
        <v>0</v>
      </c>
      <c r="AL8" s="3">
        <f>SUM(AE8:AI8)</f>
        <v>2</v>
      </c>
      <c r="AM8" s="6">
        <f t="shared" si="3"/>
        <v>15</v>
      </c>
      <c r="AN8" s="34">
        <f t="shared" si="1"/>
        <v>0.36585365853658536</v>
      </c>
      <c r="AO8" s="6">
        <f t="shared" si="4"/>
        <v>11</v>
      </c>
      <c r="AP8" s="7">
        <f t="shared" ref="AP8:AP38" si="6">AO8/G8</f>
        <v>0.39285714285714285</v>
      </c>
      <c r="AQ8" s="7"/>
      <c r="AR8" s="3"/>
      <c r="AS8" s="13"/>
    </row>
    <row r="9" spans="1:45" ht="12.75" customHeight="1" x14ac:dyDescent="0.25">
      <c r="A9" s="3">
        <v>5</v>
      </c>
      <c r="B9" s="11" t="s">
        <v>16</v>
      </c>
      <c r="C9" s="3">
        <v>25</v>
      </c>
      <c r="D9" s="3">
        <v>10</v>
      </c>
      <c r="E9" s="3">
        <v>6</v>
      </c>
      <c r="F9" s="6">
        <f t="shared" si="2"/>
        <v>41</v>
      </c>
      <c r="G9" s="6">
        <v>28</v>
      </c>
      <c r="H9" s="22">
        <v>1</v>
      </c>
      <c r="I9" s="22">
        <v>2</v>
      </c>
      <c r="J9" s="29"/>
      <c r="K9" s="20">
        <v>1</v>
      </c>
      <c r="L9" s="20">
        <v>1</v>
      </c>
      <c r="M9" s="41">
        <v>1</v>
      </c>
      <c r="N9" s="20">
        <v>2</v>
      </c>
      <c r="O9" s="20">
        <v>1</v>
      </c>
      <c r="P9" s="20"/>
      <c r="Q9" s="20">
        <v>0.5</v>
      </c>
      <c r="R9" s="20"/>
      <c r="S9" s="20"/>
      <c r="T9" s="20">
        <v>1</v>
      </c>
      <c r="U9" s="20">
        <v>0.5</v>
      </c>
      <c r="V9" s="20"/>
      <c r="W9" s="3"/>
      <c r="X9" s="3">
        <v>1</v>
      </c>
      <c r="Y9" s="3"/>
      <c r="Z9" s="3"/>
      <c r="AA9" s="3">
        <v>0.5</v>
      </c>
      <c r="AB9" s="3"/>
      <c r="AC9" s="3">
        <v>0.5</v>
      </c>
      <c r="AD9" s="6"/>
      <c r="AE9" s="8"/>
      <c r="AF9" s="8"/>
      <c r="AG9" s="3"/>
      <c r="AH9" s="3"/>
      <c r="AI9" s="8">
        <v>0.5</v>
      </c>
      <c r="AJ9" s="3">
        <f t="shared" si="0"/>
        <v>11</v>
      </c>
      <c r="AK9" s="3">
        <f t="shared" si="5"/>
        <v>2</v>
      </c>
      <c r="AL9" s="3">
        <f>SUM(AE9:AI9)</f>
        <v>0.5</v>
      </c>
      <c r="AM9" s="29">
        <f t="shared" si="3"/>
        <v>13.5</v>
      </c>
      <c r="AN9" s="35">
        <f t="shared" si="1"/>
        <v>0.32926829268292684</v>
      </c>
      <c r="AO9" s="6">
        <f t="shared" si="4"/>
        <v>14</v>
      </c>
      <c r="AP9" s="33"/>
      <c r="AQ9" s="24">
        <f>AO9/G9</f>
        <v>0.5</v>
      </c>
      <c r="AR9" s="3"/>
      <c r="AS9" s="13"/>
    </row>
    <row r="10" spans="1:45" ht="12.75" customHeight="1" x14ac:dyDescent="0.25">
      <c r="A10" s="3">
        <v>6</v>
      </c>
      <c r="B10" s="11" t="s">
        <v>17</v>
      </c>
      <c r="C10" s="3">
        <v>25</v>
      </c>
      <c r="D10" s="3">
        <v>10</v>
      </c>
      <c r="E10" s="3">
        <v>6</v>
      </c>
      <c r="F10" s="6">
        <f t="shared" si="2"/>
        <v>41</v>
      </c>
      <c r="G10" s="6">
        <v>28</v>
      </c>
      <c r="H10" s="20">
        <v>0.5</v>
      </c>
      <c r="I10" s="22">
        <v>2</v>
      </c>
      <c r="J10" s="29"/>
      <c r="K10" s="20">
        <v>1</v>
      </c>
      <c r="L10" s="20">
        <v>0.5</v>
      </c>
      <c r="M10" s="41">
        <v>1</v>
      </c>
      <c r="N10" s="20">
        <v>2</v>
      </c>
      <c r="O10" s="20"/>
      <c r="P10" s="20"/>
      <c r="Q10" s="20"/>
      <c r="R10" s="20"/>
      <c r="S10" s="20">
        <v>1</v>
      </c>
      <c r="T10" s="20"/>
      <c r="U10" s="20">
        <v>1</v>
      </c>
      <c r="V10" s="20">
        <v>3</v>
      </c>
      <c r="W10" s="3">
        <v>3</v>
      </c>
      <c r="X10" s="3">
        <v>1</v>
      </c>
      <c r="Y10" s="3"/>
      <c r="Z10" s="3"/>
      <c r="AA10" s="3"/>
      <c r="AB10" s="3"/>
      <c r="AC10" s="3"/>
      <c r="AD10" s="3"/>
      <c r="AE10" s="3"/>
      <c r="AF10" s="3">
        <v>0.5</v>
      </c>
      <c r="AG10" s="3"/>
      <c r="AH10" s="3"/>
      <c r="AI10" s="3"/>
      <c r="AJ10" s="3">
        <f t="shared" si="0"/>
        <v>15</v>
      </c>
      <c r="AK10" s="3">
        <f t="shared" si="5"/>
        <v>1</v>
      </c>
      <c r="AL10" s="3">
        <f>SUM(AE10:AI10)</f>
        <v>0.5</v>
      </c>
      <c r="AM10" s="6">
        <f t="shared" si="3"/>
        <v>16.5</v>
      </c>
      <c r="AN10" s="34">
        <f t="shared" si="1"/>
        <v>0.40243902439024393</v>
      </c>
      <c r="AO10" s="6">
        <f t="shared" si="4"/>
        <v>12</v>
      </c>
      <c r="AP10" s="33"/>
      <c r="AQ10" s="7">
        <f>AO10/G10</f>
        <v>0.42857142857142855</v>
      </c>
      <c r="AR10" s="3"/>
      <c r="AS10" s="13"/>
    </row>
    <row r="11" spans="1:45" ht="12.75" customHeight="1" x14ac:dyDescent="0.25">
      <c r="A11" s="3">
        <v>7</v>
      </c>
      <c r="B11" s="26" t="s">
        <v>49</v>
      </c>
      <c r="C11" s="3">
        <v>25</v>
      </c>
      <c r="D11" s="3">
        <v>10</v>
      </c>
      <c r="E11" s="3">
        <v>6</v>
      </c>
      <c r="F11" s="6">
        <f t="shared" si="2"/>
        <v>41</v>
      </c>
      <c r="G11" s="6">
        <v>28</v>
      </c>
      <c r="H11" s="20"/>
      <c r="I11" s="22">
        <v>2</v>
      </c>
      <c r="J11" s="29"/>
      <c r="K11" s="20">
        <v>1</v>
      </c>
      <c r="L11" s="20">
        <v>1</v>
      </c>
      <c r="M11" s="41">
        <v>1</v>
      </c>
      <c r="N11" s="20">
        <v>2</v>
      </c>
      <c r="O11" s="20">
        <v>1</v>
      </c>
      <c r="P11" s="20"/>
      <c r="Q11" s="20"/>
      <c r="R11" s="20"/>
      <c r="S11" s="20">
        <v>1</v>
      </c>
      <c r="T11" s="20">
        <v>1</v>
      </c>
      <c r="U11" s="20">
        <v>0.5</v>
      </c>
      <c r="V11" s="20"/>
      <c r="W11" s="3"/>
      <c r="X11" s="3">
        <v>1</v>
      </c>
      <c r="Y11" s="3"/>
      <c r="Z11" s="3"/>
      <c r="AA11" s="3"/>
      <c r="AB11" s="3"/>
      <c r="AC11" s="3"/>
      <c r="AD11" s="3">
        <v>3</v>
      </c>
      <c r="AE11" s="8">
        <v>1</v>
      </c>
      <c r="AF11" s="8">
        <v>0.5</v>
      </c>
      <c r="AG11" s="3"/>
      <c r="AH11" s="3"/>
      <c r="AI11" s="8">
        <v>0.5</v>
      </c>
      <c r="AJ11" s="3">
        <f t="shared" si="0"/>
        <v>10.5</v>
      </c>
      <c r="AK11" s="3">
        <f t="shared" si="5"/>
        <v>4</v>
      </c>
      <c r="AL11" s="3">
        <f>SUM(AE11:AI11)</f>
        <v>2</v>
      </c>
      <c r="AM11" s="6">
        <f t="shared" si="3"/>
        <v>16.5</v>
      </c>
      <c r="AN11" s="34">
        <f t="shared" si="1"/>
        <v>0.40243902439024393</v>
      </c>
      <c r="AO11" s="6">
        <f t="shared" si="4"/>
        <v>14</v>
      </c>
      <c r="AP11" s="33"/>
      <c r="AQ11" s="7">
        <f>AO11/G11</f>
        <v>0.5</v>
      </c>
      <c r="AR11" s="3"/>
      <c r="AS11" s="13"/>
    </row>
    <row r="12" spans="1:45" ht="12.75" customHeight="1" x14ac:dyDescent="0.25">
      <c r="A12" s="3">
        <v>8</v>
      </c>
      <c r="B12" s="26" t="s">
        <v>31</v>
      </c>
      <c r="C12" s="3">
        <v>25</v>
      </c>
      <c r="D12" s="3">
        <v>9</v>
      </c>
      <c r="E12" s="3">
        <v>0</v>
      </c>
      <c r="F12" s="6">
        <f t="shared" si="2"/>
        <v>34</v>
      </c>
      <c r="G12" s="6">
        <v>22</v>
      </c>
      <c r="H12" s="20">
        <v>0.5</v>
      </c>
      <c r="I12" s="22">
        <v>2</v>
      </c>
      <c r="J12" s="20"/>
      <c r="K12" s="20"/>
      <c r="L12" s="20"/>
      <c r="M12" s="41"/>
      <c r="N12" s="20">
        <v>2</v>
      </c>
      <c r="O12" s="20"/>
      <c r="P12" s="20"/>
      <c r="Q12" s="20"/>
      <c r="R12" s="20"/>
      <c r="S12" s="20">
        <v>1</v>
      </c>
      <c r="T12" s="20">
        <v>2</v>
      </c>
      <c r="U12" s="20">
        <v>1</v>
      </c>
      <c r="V12" s="20">
        <v>0.5</v>
      </c>
      <c r="W12" s="3">
        <v>1.5</v>
      </c>
      <c r="X12" s="30" t="s">
        <v>50</v>
      </c>
      <c r="Y12" s="3"/>
      <c r="Z12" s="3"/>
      <c r="AA12" s="3"/>
      <c r="AB12" s="3"/>
      <c r="AC12" s="3"/>
      <c r="AD12" s="20">
        <v>3</v>
      </c>
      <c r="AE12" s="30" t="s">
        <v>50</v>
      </c>
      <c r="AF12" s="30" t="s">
        <v>50</v>
      </c>
      <c r="AG12" s="31" t="s">
        <v>50</v>
      </c>
      <c r="AH12" s="31" t="s">
        <v>50</v>
      </c>
      <c r="AI12" s="30" t="s">
        <v>50</v>
      </c>
      <c r="AJ12" s="3">
        <f t="shared" si="0"/>
        <v>10.5</v>
      </c>
      <c r="AK12" s="3">
        <f t="shared" si="5"/>
        <v>3</v>
      </c>
      <c r="AL12" s="3" t="s">
        <v>50</v>
      </c>
      <c r="AM12" s="6">
        <f t="shared" si="3"/>
        <v>13.5</v>
      </c>
      <c r="AN12" s="34">
        <f t="shared" si="1"/>
        <v>0.39705882352941174</v>
      </c>
      <c r="AO12" s="6">
        <f t="shared" si="4"/>
        <v>9</v>
      </c>
      <c r="AP12" s="33"/>
      <c r="AQ12" s="7">
        <f>AO12/G12</f>
        <v>0.40909090909090912</v>
      </c>
      <c r="AR12" s="3"/>
      <c r="AS12" s="13"/>
    </row>
    <row r="13" spans="1:45" ht="12.75" customHeight="1" x14ac:dyDescent="0.25">
      <c r="A13" s="3">
        <v>9</v>
      </c>
      <c r="B13" s="26" t="s">
        <v>19</v>
      </c>
      <c r="C13" s="3">
        <v>25</v>
      </c>
      <c r="D13" s="3">
        <v>10</v>
      </c>
      <c r="E13" s="3">
        <v>6</v>
      </c>
      <c r="F13" s="6">
        <f t="shared" si="2"/>
        <v>41</v>
      </c>
      <c r="G13" s="6">
        <v>28</v>
      </c>
      <c r="H13" s="20">
        <v>0.5</v>
      </c>
      <c r="I13" s="22">
        <v>2</v>
      </c>
      <c r="J13" s="20"/>
      <c r="K13" s="20">
        <v>1</v>
      </c>
      <c r="L13" s="20"/>
      <c r="M13" s="41">
        <v>1</v>
      </c>
      <c r="N13" s="20">
        <v>2</v>
      </c>
      <c r="O13" s="20"/>
      <c r="P13" s="20"/>
      <c r="Q13" s="20"/>
      <c r="R13" s="20"/>
      <c r="S13" s="20"/>
      <c r="T13" s="20"/>
      <c r="U13" s="20"/>
      <c r="V13" s="20"/>
      <c r="W13" s="3">
        <v>3</v>
      </c>
      <c r="X13" s="3">
        <v>1</v>
      </c>
      <c r="Y13" s="3"/>
      <c r="Z13" s="3"/>
      <c r="AA13" s="3"/>
      <c r="AB13" s="3"/>
      <c r="AC13" s="3"/>
      <c r="AD13" s="3">
        <v>3</v>
      </c>
      <c r="AE13" s="8"/>
      <c r="AF13" s="8"/>
      <c r="AG13" s="3"/>
      <c r="AH13" s="3"/>
      <c r="AI13" s="8"/>
      <c r="AJ13" s="3">
        <f t="shared" si="0"/>
        <v>9.5</v>
      </c>
      <c r="AK13" s="3">
        <f t="shared" si="5"/>
        <v>4</v>
      </c>
      <c r="AL13" s="3">
        <f>SUM(AE13:AI13)</f>
        <v>0</v>
      </c>
      <c r="AM13" s="6">
        <f t="shared" si="3"/>
        <v>13.5</v>
      </c>
      <c r="AN13" s="34">
        <f t="shared" si="1"/>
        <v>0.32926829268292684</v>
      </c>
      <c r="AO13" s="6">
        <f t="shared" si="4"/>
        <v>8</v>
      </c>
      <c r="AP13" s="7">
        <f t="shared" si="6"/>
        <v>0.2857142857142857</v>
      </c>
      <c r="AQ13" s="7"/>
      <c r="AR13" s="3"/>
      <c r="AS13" s="13"/>
    </row>
    <row r="14" spans="1:45" ht="12.75" customHeight="1" x14ac:dyDescent="0.25">
      <c r="A14" s="3">
        <v>10</v>
      </c>
      <c r="B14" s="26" t="s">
        <v>28</v>
      </c>
      <c r="C14" s="3">
        <v>25</v>
      </c>
      <c r="D14" s="3">
        <v>0</v>
      </c>
      <c r="E14" s="3">
        <v>0</v>
      </c>
      <c r="F14" s="6">
        <f t="shared" si="2"/>
        <v>25</v>
      </c>
      <c r="G14" s="6">
        <v>16</v>
      </c>
      <c r="H14" s="20">
        <v>0.5</v>
      </c>
      <c r="I14" s="22"/>
      <c r="J14" s="20"/>
      <c r="K14" s="20"/>
      <c r="L14" s="20"/>
      <c r="M14" s="41"/>
      <c r="N14" s="22">
        <v>2</v>
      </c>
      <c r="O14" s="20"/>
      <c r="P14" s="20"/>
      <c r="Q14" s="20"/>
      <c r="R14" s="20"/>
      <c r="S14" s="20">
        <v>1</v>
      </c>
      <c r="T14" s="20"/>
      <c r="U14" s="20">
        <v>1</v>
      </c>
      <c r="V14" s="20"/>
      <c r="W14" s="3">
        <v>3</v>
      </c>
      <c r="X14" s="30" t="s">
        <v>50</v>
      </c>
      <c r="Y14" s="31" t="s">
        <v>50</v>
      </c>
      <c r="Z14" s="31" t="s">
        <v>50</v>
      </c>
      <c r="AA14" s="31" t="s">
        <v>50</v>
      </c>
      <c r="AB14" s="31" t="s">
        <v>50</v>
      </c>
      <c r="AC14" s="31" t="s">
        <v>50</v>
      </c>
      <c r="AD14" s="31" t="s">
        <v>50</v>
      </c>
      <c r="AE14" s="30" t="s">
        <v>50</v>
      </c>
      <c r="AF14" s="30" t="s">
        <v>50</v>
      </c>
      <c r="AG14" s="31" t="s">
        <v>50</v>
      </c>
      <c r="AH14" s="31" t="s">
        <v>50</v>
      </c>
      <c r="AI14" s="30" t="s">
        <v>50</v>
      </c>
      <c r="AJ14" s="3">
        <f t="shared" si="0"/>
        <v>7.5</v>
      </c>
      <c r="AK14" s="3" t="s">
        <v>50</v>
      </c>
      <c r="AL14" s="3" t="s">
        <v>50</v>
      </c>
      <c r="AM14" s="6">
        <f t="shared" si="3"/>
        <v>7.5</v>
      </c>
      <c r="AN14" s="34">
        <f t="shared" si="1"/>
        <v>0.3</v>
      </c>
      <c r="AO14" s="6">
        <f t="shared" si="4"/>
        <v>5</v>
      </c>
      <c r="AP14" s="7">
        <f t="shared" si="6"/>
        <v>0.3125</v>
      </c>
      <c r="AQ14" s="7"/>
      <c r="AR14" s="3"/>
      <c r="AS14" s="13"/>
    </row>
    <row r="15" spans="1:45" ht="12.75" customHeight="1" x14ac:dyDescent="0.25">
      <c r="A15" s="3">
        <v>11</v>
      </c>
      <c r="B15" s="44" t="s">
        <v>34</v>
      </c>
      <c r="C15" s="3">
        <v>25</v>
      </c>
      <c r="D15" s="3">
        <v>0</v>
      </c>
      <c r="E15" s="3">
        <v>0</v>
      </c>
      <c r="F15" s="6">
        <f t="shared" si="2"/>
        <v>25</v>
      </c>
      <c r="G15" s="6">
        <v>16</v>
      </c>
      <c r="H15" s="20"/>
      <c r="I15" s="22">
        <v>2</v>
      </c>
      <c r="J15" s="20"/>
      <c r="K15" s="20">
        <v>1</v>
      </c>
      <c r="L15" s="20">
        <v>1</v>
      </c>
      <c r="M15" s="41">
        <v>1</v>
      </c>
      <c r="N15" s="20">
        <v>2</v>
      </c>
      <c r="O15" s="20"/>
      <c r="P15" s="20"/>
      <c r="Q15" s="20"/>
      <c r="R15" s="20"/>
      <c r="S15" s="20">
        <v>1</v>
      </c>
      <c r="T15" s="20">
        <v>1</v>
      </c>
      <c r="U15" s="20"/>
      <c r="V15" s="20">
        <v>2</v>
      </c>
      <c r="W15" s="3">
        <v>3</v>
      </c>
      <c r="X15" s="30" t="s">
        <v>50</v>
      </c>
      <c r="Y15" s="31" t="s">
        <v>50</v>
      </c>
      <c r="Z15" s="31" t="s">
        <v>50</v>
      </c>
      <c r="AA15" s="31" t="s">
        <v>50</v>
      </c>
      <c r="AB15" s="31" t="s">
        <v>50</v>
      </c>
      <c r="AC15" s="31" t="s">
        <v>50</v>
      </c>
      <c r="AD15" s="31" t="s">
        <v>50</v>
      </c>
      <c r="AE15" s="30" t="s">
        <v>50</v>
      </c>
      <c r="AF15" s="30" t="s">
        <v>50</v>
      </c>
      <c r="AG15" s="31" t="s">
        <v>50</v>
      </c>
      <c r="AH15" s="31" t="s">
        <v>50</v>
      </c>
      <c r="AI15" s="30" t="s">
        <v>50</v>
      </c>
      <c r="AJ15" s="3">
        <f t="shared" si="0"/>
        <v>14</v>
      </c>
      <c r="AK15" s="3" t="s">
        <v>50</v>
      </c>
      <c r="AL15" s="3" t="s">
        <v>50</v>
      </c>
      <c r="AM15" s="6">
        <f t="shared" si="3"/>
        <v>14</v>
      </c>
      <c r="AN15" s="34">
        <f t="shared" si="1"/>
        <v>0.56000000000000005</v>
      </c>
      <c r="AO15" s="6">
        <f t="shared" si="4"/>
        <v>9</v>
      </c>
      <c r="AP15" s="33"/>
      <c r="AQ15" s="7">
        <f>AO15/G15</f>
        <v>0.5625</v>
      </c>
      <c r="AR15" s="3"/>
      <c r="AS15" s="13"/>
    </row>
    <row r="16" spans="1:45" ht="12.75" customHeight="1" x14ac:dyDescent="0.25">
      <c r="A16" s="3">
        <v>12</v>
      </c>
      <c r="B16" s="26" t="s">
        <v>37</v>
      </c>
      <c r="C16" s="3">
        <v>25</v>
      </c>
      <c r="D16" s="3">
        <v>0</v>
      </c>
      <c r="E16" s="3">
        <v>0</v>
      </c>
      <c r="F16" s="6">
        <f t="shared" si="2"/>
        <v>25</v>
      </c>
      <c r="G16" s="6">
        <v>16</v>
      </c>
      <c r="H16" s="20"/>
      <c r="I16" s="22">
        <v>2</v>
      </c>
      <c r="J16" s="20"/>
      <c r="K16" s="20"/>
      <c r="L16" s="20">
        <v>1</v>
      </c>
      <c r="M16" s="41"/>
      <c r="N16" s="22">
        <v>2</v>
      </c>
      <c r="O16" s="20">
        <v>1</v>
      </c>
      <c r="P16" s="20"/>
      <c r="Q16" s="20"/>
      <c r="R16" s="20">
        <v>1</v>
      </c>
      <c r="S16" s="20">
        <v>1</v>
      </c>
      <c r="T16" s="20">
        <v>1</v>
      </c>
      <c r="U16" s="20">
        <v>0.5</v>
      </c>
      <c r="V16" s="20"/>
      <c r="W16" s="3">
        <v>3</v>
      </c>
      <c r="X16" s="30" t="s">
        <v>50</v>
      </c>
      <c r="Y16" s="31" t="s">
        <v>50</v>
      </c>
      <c r="Z16" s="31" t="s">
        <v>50</v>
      </c>
      <c r="AA16" s="31" t="s">
        <v>50</v>
      </c>
      <c r="AB16" s="31" t="s">
        <v>50</v>
      </c>
      <c r="AC16" s="31" t="s">
        <v>50</v>
      </c>
      <c r="AD16" s="31" t="s">
        <v>50</v>
      </c>
      <c r="AE16" s="30" t="s">
        <v>50</v>
      </c>
      <c r="AF16" s="30" t="s">
        <v>50</v>
      </c>
      <c r="AG16" s="31" t="s">
        <v>50</v>
      </c>
      <c r="AH16" s="31" t="s">
        <v>50</v>
      </c>
      <c r="AI16" s="30" t="s">
        <v>50</v>
      </c>
      <c r="AJ16" s="3">
        <f t="shared" si="0"/>
        <v>12.5</v>
      </c>
      <c r="AK16" s="3" t="s">
        <v>50</v>
      </c>
      <c r="AL16" s="3" t="s">
        <v>50</v>
      </c>
      <c r="AM16" s="6">
        <f t="shared" si="3"/>
        <v>12.5</v>
      </c>
      <c r="AN16" s="34">
        <f t="shared" si="1"/>
        <v>0.5</v>
      </c>
      <c r="AO16" s="6">
        <f t="shared" si="4"/>
        <v>9</v>
      </c>
      <c r="AP16" s="33"/>
      <c r="AQ16" s="34">
        <f>AO16/G16</f>
        <v>0.5625</v>
      </c>
      <c r="AR16" s="3"/>
      <c r="AS16" s="13"/>
    </row>
    <row r="17" spans="1:45" ht="12.75" customHeight="1" x14ac:dyDescent="0.25">
      <c r="A17" s="3">
        <v>13</v>
      </c>
      <c r="B17" s="26" t="s">
        <v>35</v>
      </c>
      <c r="C17" s="3">
        <v>25</v>
      </c>
      <c r="D17" s="3">
        <v>0</v>
      </c>
      <c r="E17" s="3">
        <v>0</v>
      </c>
      <c r="F17" s="6">
        <f t="shared" si="2"/>
        <v>25</v>
      </c>
      <c r="G17" s="6">
        <v>16</v>
      </c>
      <c r="H17" s="20">
        <v>0.5</v>
      </c>
      <c r="I17" s="22">
        <v>0.5</v>
      </c>
      <c r="J17" s="20"/>
      <c r="K17" s="20"/>
      <c r="L17" s="20">
        <v>0.5</v>
      </c>
      <c r="M17" s="41">
        <v>1</v>
      </c>
      <c r="N17" s="20"/>
      <c r="O17" s="20">
        <v>1</v>
      </c>
      <c r="P17" s="20"/>
      <c r="Q17" s="20"/>
      <c r="R17" s="20">
        <v>1</v>
      </c>
      <c r="S17" s="20">
        <v>1</v>
      </c>
      <c r="T17" s="20">
        <v>1</v>
      </c>
      <c r="U17" s="20">
        <v>1</v>
      </c>
      <c r="V17" s="20"/>
      <c r="W17" s="3">
        <v>3</v>
      </c>
      <c r="X17" s="30" t="s">
        <v>50</v>
      </c>
      <c r="Y17" s="31" t="s">
        <v>50</v>
      </c>
      <c r="Z17" s="31" t="s">
        <v>50</v>
      </c>
      <c r="AA17" s="31" t="s">
        <v>50</v>
      </c>
      <c r="AB17" s="31" t="s">
        <v>50</v>
      </c>
      <c r="AC17" s="31" t="s">
        <v>50</v>
      </c>
      <c r="AD17" s="31" t="s">
        <v>50</v>
      </c>
      <c r="AE17" s="30" t="s">
        <v>50</v>
      </c>
      <c r="AF17" s="30" t="s">
        <v>50</v>
      </c>
      <c r="AG17" s="31" t="s">
        <v>50</v>
      </c>
      <c r="AH17" s="31" t="s">
        <v>50</v>
      </c>
      <c r="AI17" s="30" t="s">
        <v>50</v>
      </c>
      <c r="AJ17" s="3">
        <f t="shared" si="0"/>
        <v>10.5</v>
      </c>
      <c r="AK17" s="3" t="s">
        <v>50</v>
      </c>
      <c r="AL17" s="3" t="s">
        <v>50</v>
      </c>
      <c r="AM17" s="6">
        <f t="shared" si="3"/>
        <v>10.5</v>
      </c>
      <c r="AN17" s="34">
        <f t="shared" si="1"/>
        <v>0.42</v>
      </c>
      <c r="AO17" s="6">
        <f t="shared" si="4"/>
        <v>10</v>
      </c>
      <c r="AP17" s="33"/>
      <c r="AQ17" s="7"/>
      <c r="AR17" s="7">
        <f>AO17/G17</f>
        <v>0.625</v>
      </c>
      <c r="AS17" s="13"/>
    </row>
    <row r="18" spans="1:45" ht="12.75" customHeight="1" x14ac:dyDescent="0.25">
      <c r="A18" s="3">
        <v>14</v>
      </c>
      <c r="B18" s="26" t="s">
        <v>36</v>
      </c>
      <c r="C18" s="3">
        <v>25</v>
      </c>
      <c r="D18" s="3">
        <v>0</v>
      </c>
      <c r="E18" s="3">
        <v>0</v>
      </c>
      <c r="F18" s="6">
        <f t="shared" si="2"/>
        <v>25</v>
      </c>
      <c r="G18" s="6">
        <v>16</v>
      </c>
      <c r="H18" s="20"/>
      <c r="I18" s="22"/>
      <c r="J18" s="20"/>
      <c r="K18" s="20"/>
      <c r="L18" s="20">
        <v>1</v>
      </c>
      <c r="M18" s="41"/>
      <c r="N18" s="20">
        <v>2</v>
      </c>
      <c r="O18" s="20">
        <v>0.5</v>
      </c>
      <c r="P18" s="20"/>
      <c r="Q18" s="20">
        <v>0.5</v>
      </c>
      <c r="R18" s="20"/>
      <c r="S18" s="20">
        <v>1</v>
      </c>
      <c r="T18" s="20">
        <v>1</v>
      </c>
      <c r="U18" s="20">
        <v>0.5</v>
      </c>
      <c r="V18" s="20"/>
      <c r="W18" s="3">
        <v>3</v>
      </c>
      <c r="X18" s="30" t="s">
        <v>50</v>
      </c>
      <c r="Y18" s="31" t="s">
        <v>50</v>
      </c>
      <c r="Z18" s="31" t="s">
        <v>50</v>
      </c>
      <c r="AA18" s="31" t="s">
        <v>50</v>
      </c>
      <c r="AB18" s="31" t="s">
        <v>50</v>
      </c>
      <c r="AC18" s="31" t="s">
        <v>50</v>
      </c>
      <c r="AD18" s="31" t="s">
        <v>50</v>
      </c>
      <c r="AE18" s="30" t="s">
        <v>50</v>
      </c>
      <c r="AF18" s="30" t="s">
        <v>50</v>
      </c>
      <c r="AG18" s="31" t="s">
        <v>50</v>
      </c>
      <c r="AH18" s="31" t="s">
        <v>50</v>
      </c>
      <c r="AI18" s="30" t="s">
        <v>50</v>
      </c>
      <c r="AJ18" s="3">
        <f t="shared" si="0"/>
        <v>9.5</v>
      </c>
      <c r="AK18" s="3" t="s">
        <v>50</v>
      </c>
      <c r="AL18" s="3" t="s">
        <v>50</v>
      </c>
      <c r="AM18" s="6">
        <f t="shared" si="3"/>
        <v>9.5</v>
      </c>
      <c r="AN18" s="34">
        <f t="shared" si="1"/>
        <v>0.38</v>
      </c>
      <c r="AO18" s="6">
        <f t="shared" si="4"/>
        <v>8</v>
      </c>
      <c r="AP18" s="33"/>
      <c r="AQ18" s="7">
        <f>AO18/G18</f>
        <v>0.5</v>
      </c>
      <c r="AR18" s="3"/>
      <c r="AS18" s="13"/>
    </row>
    <row r="19" spans="1:45" ht="12.75" customHeight="1" x14ac:dyDescent="0.25">
      <c r="A19" s="3">
        <v>15</v>
      </c>
      <c r="B19" s="26" t="s">
        <v>62</v>
      </c>
      <c r="C19" s="3">
        <v>25</v>
      </c>
      <c r="D19" s="3">
        <v>10</v>
      </c>
      <c r="E19" s="5">
        <v>0</v>
      </c>
      <c r="F19" s="6">
        <f>SUM(C19:E19)</f>
        <v>35</v>
      </c>
      <c r="G19" s="6">
        <v>23</v>
      </c>
      <c r="H19" s="20"/>
      <c r="I19" s="22"/>
      <c r="J19" s="20"/>
      <c r="K19" s="20"/>
      <c r="L19" s="20"/>
      <c r="M19" s="41">
        <v>1</v>
      </c>
      <c r="N19" s="20">
        <v>2</v>
      </c>
      <c r="O19" s="20"/>
      <c r="P19" s="20">
        <v>0.5</v>
      </c>
      <c r="Q19" s="20"/>
      <c r="R19" s="20"/>
      <c r="S19" s="20"/>
      <c r="T19" s="20">
        <v>2</v>
      </c>
      <c r="U19" s="20">
        <v>1</v>
      </c>
      <c r="V19" s="20">
        <v>3</v>
      </c>
      <c r="W19" s="3"/>
      <c r="X19" s="3"/>
      <c r="Y19" s="3"/>
      <c r="Z19" s="3"/>
      <c r="AA19" s="3"/>
      <c r="AB19" s="3"/>
      <c r="AC19" s="3"/>
      <c r="AD19" s="20">
        <v>0.5</v>
      </c>
      <c r="AE19" s="30" t="s">
        <v>50</v>
      </c>
      <c r="AF19" s="30" t="s">
        <v>50</v>
      </c>
      <c r="AG19" s="31" t="s">
        <v>50</v>
      </c>
      <c r="AH19" s="31" t="s">
        <v>50</v>
      </c>
      <c r="AI19" s="30" t="s">
        <v>50</v>
      </c>
      <c r="AJ19" s="3">
        <f t="shared" si="0"/>
        <v>9.5</v>
      </c>
      <c r="AK19" s="3">
        <f>SUM(X19:AD19)</f>
        <v>0.5</v>
      </c>
      <c r="AL19" s="3" t="s">
        <v>50</v>
      </c>
      <c r="AM19" s="6">
        <f>SUM(H19:AI19)</f>
        <v>10</v>
      </c>
      <c r="AN19" s="34">
        <f>AM19/F19</f>
        <v>0.2857142857142857</v>
      </c>
      <c r="AO19" s="6">
        <f t="shared" si="4"/>
        <v>7</v>
      </c>
      <c r="AP19" s="7">
        <f>AO19/G19</f>
        <v>0.30434782608695654</v>
      </c>
      <c r="AQ19" s="7"/>
      <c r="AR19" s="3"/>
      <c r="AS19" s="13"/>
    </row>
    <row r="20" spans="1:45" ht="12.75" customHeight="1" x14ac:dyDescent="0.25">
      <c r="A20" s="3">
        <v>16</v>
      </c>
      <c r="B20" s="26" t="s">
        <v>29</v>
      </c>
      <c r="C20" s="3">
        <v>25</v>
      </c>
      <c r="D20" s="3">
        <v>10</v>
      </c>
      <c r="E20" s="3">
        <v>6</v>
      </c>
      <c r="F20" s="6">
        <f t="shared" si="2"/>
        <v>41</v>
      </c>
      <c r="G20" s="6">
        <v>28</v>
      </c>
      <c r="H20" s="20"/>
      <c r="I20" s="22">
        <v>2</v>
      </c>
      <c r="J20" s="20"/>
      <c r="K20" s="20"/>
      <c r="L20" s="20">
        <v>1</v>
      </c>
      <c r="M20" s="41"/>
      <c r="N20" s="20">
        <v>2</v>
      </c>
      <c r="O20" s="20">
        <v>0.5</v>
      </c>
      <c r="P20" s="20"/>
      <c r="Q20" s="20"/>
      <c r="R20" s="20"/>
      <c r="S20" s="20"/>
      <c r="T20" s="20">
        <v>1</v>
      </c>
      <c r="U20" s="20"/>
      <c r="V20" s="20"/>
      <c r="W20" s="3"/>
      <c r="X20" s="3">
        <v>1</v>
      </c>
      <c r="Y20" s="3"/>
      <c r="Z20" s="3"/>
      <c r="AA20" s="3"/>
      <c r="AB20" s="3"/>
      <c r="AC20" s="3"/>
      <c r="AD20" s="3"/>
      <c r="AE20" s="8">
        <v>1</v>
      </c>
      <c r="AF20" s="8"/>
      <c r="AG20" s="3"/>
      <c r="AH20" s="3"/>
      <c r="AI20" s="8">
        <v>0.5</v>
      </c>
      <c r="AJ20" s="3">
        <f t="shared" si="0"/>
        <v>6.5</v>
      </c>
      <c r="AK20" s="3">
        <f t="shared" ref="AK20:AK30" si="7">SUM(X20:AD20)</f>
        <v>1</v>
      </c>
      <c r="AL20" s="3">
        <f t="shared" ref="AL20:AL28" si="8">SUM(AE20:AI20)</f>
        <v>1.5</v>
      </c>
      <c r="AM20" s="6">
        <f t="shared" si="3"/>
        <v>9</v>
      </c>
      <c r="AN20" s="34">
        <f t="shared" si="1"/>
        <v>0.21951219512195122</v>
      </c>
      <c r="AO20" s="6">
        <f t="shared" si="4"/>
        <v>8</v>
      </c>
      <c r="AP20" s="7">
        <f t="shared" si="6"/>
        <v>0.2857142857142857</v>
      </c>
      <c r="AQ20" s="7"/>
      <c r="AR20" s="3"/>
      <c r="AS20" s="13"/>
    </row>
    <row r="21" spans="1:45" ht="12.75" customHeight="1" x14ac:dyDescent="0.25">
      <c r="A21" s="3">
        <v>17</v>
      </c>
      <c r="B21" s="26" t="s">
        <v>22</v>
      </c>
      <c r="C21" s="3">
        <v>25</v>
      </c>
      <c r="D21" s="3">
        <v>10</v>
      </c>
      <c r="E21" s="3">
        <v>6</v>
      </c>
      <c r="F21" s="6">
        <f t="shared" si="2"/>
        <v>41</v>
      </c>
      <c r="G21" s="6">
        <v>28</v>
      </c>
      <c r="H21" s="20"/>
      <c r="I21" s="22">
        <v>2</v>
      </c>
      <c r="J21" s="20"/>
      <c r="K21" s="20"/>
      <c r="L21" s="20">
        <v>1</v>
      </c>
      <c r="M21" s="41"/>
      <c r="N21" s="22"/>
      <c r="O21" s="20"/>
      <c r="P21" s="20">
        <v>0.5</v>
      </c>
      <c r="Q21" s="20">
        <v>0.5</v>
      </c>
      <c r="R21" s="20">
        <v>1</v>
      </c>
      <c r="S21" s="20">
        <v>1</v>
      </c>
      <c r="T21" s="20"/>
      <c r="U21" s="20">
        <v>0.5</v>
      </c>
      <c r="V21" s="20"/>
      <c r="W21" s="3">
        <v>1.5</v>
      </c>
      <c r="X21" s="8">
        <v>1</v>
      </c>
      <c r="Y21" s="3"/>
      <c r="Z21" s="3">
        <v>0.5</v>
      </c>
      <c r="AA21" s="3"/>
      <c r="AB21" s="3">
        <v>2</v>
      </c>
      <c r="AC21" s="3">
        <v>1</v>
      </c>
      <c r="AD21" s="3">
        <v>3</v>
      </c>
      <c r="AE21" s="8">
        <v>1</v>
      </c>
      <c r="AF21" s="8"/>
      <c r="AG21" s="3"/>
      <c r="AH21" s="3"/>
      <c r="AI21" s="8">
        <v>0.5</v>
      </c>
      <c r="AJ21" s="3">
        <f t="shared" si="0"/>
        <v>8</v>
      </c>
      <c r="AK21" s="3">
        <f t="shared" si="7"/>
        <v>7.5</v>
      </c>
      <c r="AL21" s="3">
        <f t="shared" si="8"/>
        <v>1.5</v>
      </c>
      <c r="AM21" s="6">
        <f t="shared" si="3"/>
        <v>17</v>
      </c>
      <c r="AN21" s="34">
        <f t="shared" si="1"/>
        <v>0.41463414634146339</v>
      </c>
      <c r="AO21" s="6">
        <f t="shared" si="4"/>
        <v>15</v>
      </c>
      <c r="AP21" s="33"/>
      <c r="AQ21" s="7">
        <f>AO21/G21</f>
        <v>0.5357142857142857</v>
      </c>
      <c r="AR21" s="3"/>
      <c r="AS21" s="13"/>
    </row>
    <row r="22" spans="1:45" ht="12.75" customHeight="1" x14ac:dyDescent="0.25">
      <c r="A22" s="3">
        <v>18</v>
      </c>
      <c r="B22" s="26" t="s">
        <v>30</v>
      </c>
      <c r="C22" s="3">
        <v>25</v>
      </c>
      <c r="D22" s="3">
        <v>10</v>
      </c>
      <c r="E22" s="3">
        <v>6</v>
      </c>
      <c r="F22" s="6">
        <f t="shared" si="2"/>
        <v>41</v>
      </c>
      <c r="G22" s="6">
        <v>28</v>
      </c>
      <c r="H22" s="20">
        <v>0.5</v>
      </c>
      <c r="I22" s="22">
        <v>2</v>
      </c>
      <c r="J22" s="20"/>
      <c r="K22" s="20"/>
      <c r="L22" s="20"/>
      <c r="M22" s="41"/>
      <c r="N22" s="20">
        <v>2</v>
      </c>
      <c r="O22" s="20">
        <v>1</v>
      </c>
      <c r="P22" s="20">
        <v>0.5</v>
      </c>
      <c r="Q22" s="20">
        <v>0.5</v>
      </c>
      <c r="R22" s="20">
        <v>1</v>
      </c>
      <c r="S22" s="20"/>
      <c r="T22" s="20">
        <v>1</v>
      </c>
      <c r="U22" s="20">
        <v>1</v>
      </c>
      <c r="V22" s="20">
        <v>2</v>
      </c>
      <c r="W22" s="3">
        <v>3</v>
      </c>
      <c r="X22" s="3">
        <v>1</v>
      </c>
      <c r="Y22" s="3"/>
      <c r="Z22" s="3"/>
      <c r="AA22" s="3"/>
      <c r="AB22" s="3">
        <v>1</v>
      </c>
      <c r="AC22" s="3"/>
      <c r="AD22" s="3">
        <v>3</v>
      </c>
      <c r="AE22" s="8"/>
      <c r="AF22" s="8"/>
      <c r="AG22" s="3"/>
      <c r="AH22" s="3"/>
      <c r="AI22" s="8"/>
      <c r="AJ22" s="3">
        <f t="shared" si="0"/>
        <v>14.5</v>
      </c>
      <c r="AK22" s="3">
        <f t="shared" si="7"/>
        <v>5</v>
      </c>
      <c r="AL22" s="3">
        <f t="shared" si="8"/>
        <v>0</v>
      </c>
      <c r="AM22" s="6">
        <f t="shared" si="3"/>
        <v>19.5</v>
      </c>
      <c r="AN22" s="34">
        <f t="shared" si="1"/>
        <v>0.47560975609756095</v>
      </c>
      <c r="AO22" s="6">
        <f t="shared" si="4"/>
        <v>14</v>
      </c>
      <c r="AP22" s="33"/>
      <c r="AQ22" s="7">
        <f>AO22/G22</f>
        <v>0.5</v>
      </c>
      <c r="AR22" s="3"/>
      <c r="AS22" s="13"/>
    </row>
    <row r="23" spans="1:45" ht="12.75" customHeight="1" x14ac:dyDescent="0.25">
      <c r="A23" s="3">
        <v>19</v>
      </c>
      <c r="B23" s="26" t="s">
        <v>25</v>
      </c>
      <c r="C23" s="3">
        <v>25</v>
      </c>
      <c r="D23" s="3">
        <v>10</v>
      </c>
      <c r="E23" s="3">
        <v>6</v>
      </c>
      <c r="F23" s="6">
        <f t="shared" si="2"/>
        <v>41</v>
      </c>
      <c r="G23" s="6">
        <v>28</v>
      </c>
      <c r="H23" s="20"/>
      <c r="I23" s="22"/>
      <c r="J23" s="20"/>
      <c r="K23" s="20">
        <v>1</v>
      </c>
      <c r="L23" s="20"/>
      <c r="M23" s="41">
        <v>1</v>
      </c>
      <c r="N23" s="20">
        <v>2</v>
      </c>
      <c r="O23" s="20">
        <v>0.5</v>
      </c>
      <c r="P23" s="20"/>
      <c r="Q23" s="20"/>
      <c r="R23" s="20">
        <v>1</v>
      </c>
      <c r="S23" s="20">
        <v>0.5</v>
      </c>
      <c r="T23" s="20"/>
      <c r="U23" s="20">
        <v>0.5</v>
      </c>
      <c r="V23" s="20"/>
      <c r="W23" s="3"/>
      <c r="X23" s="8"/>
      <c r="Y23" s="3"/>
      <c r="Z23" s="3"/>
      <c r="AA23" s="3"/>
      <c r="AB23" s="3"/>
      <c r="AC23" s="3"/>
      <c r="AD23" s="3"/>
      <c r="AE23" s="8"/>
      <c r="AF23" s="8">
        <v>0.5</v>
      </c>
      <c r="AG23" s="3"/>
      <c r="AH23" s="3"/>
      <c r="AI23" s="8"/>
      <c r="AJ23" s="3">
        <f t="shared" si="0"/>
        <v>6.5</v>
      </c>
      <c r="AK23" s="3">
        <f t="shared" si="7"/>
        <v>0</v>
      </c>
      <c r="AL23" s="3">
        <f t="shared" si="8"/>
        <v>0.5</v>
      </c>
      <c r="AM23" s="6">
        <f t="shared" si="3"/>
        <v>7</v>
      </c>
      <c r="AN23" s="34">
        <f t="shared" si="1"/>
        <v>0.17073170731707318</v>
      </c>
      <c r="AO23" s="6">
        <f t="shared" si="4"/>
        <v>8</v>
      </c>
      <c r="AP23" s="7">
        <f t="shared" si="6"/>
        <v>0.2857142857142857</v>
      </c>
      <c r="AQ23" s="7"/>
      <c r="AR23" s="3"/>
      <c r="AS23" s="13"/>
    </row>
    <row r="24" spans="1:45" ht="12.75" customHeight="1" x14ac:dyDescent="0.25">
      <c r="A24" s="3">
        <v>20</v>
      </c>
      <c r="B24" s="26" t="s">
        <v>10</v>
      </c>
      <c r="C24" s="3">
        <v>25</v>
      </c>
      <c r="D24" s="3">
        <v>10</v>
      </c>
      <c r="E24" s="3">
        <v>6</v>
      </c>
      <c r="F24" s="6">
        <f t="shared" si="2"/>
        <v>41</v>
      </c>
      <c r="G24" s="6">
        <v>28</v>
      </c>
      <c r="H24" s="20"/>
      <c r="I24" s="22"/>
      <c r="J24" s="20"/>
      <c r="K24" s="20">
        <v>1</v>
      </c>
      <c r="L24" s="20">
        <v>1</v>
      </c>
      <c r="M24" s="41"/>
      <c r="N24" s="20">
        <v>2</v>
      </c>
      <c r="O24" s="20">
        <v>0.5</v>
      </c>
      <c r="P24" s="20">
        <v>0.5</v>
      </c>
      <c r="Q24" s="20"/>
      <c r="R24" s="20"/>
      <c r="S24" s="20">
        <v>0.5</v>
      </c>
      <c r="T24" s="20">
        <v>1</v>
      </c>
      <c r="U24" s="20"/>
      <c r="V24" s="20">
        <v>2</v>
      </c>
      <c r="W24" s="3"/>
      <c r="X24" s="8">
        <v>1</v>
      </c>
      <c r="Y24" s="3"/>
      <c r="Z24" s="3"/>
      <c r="AA24" s="3"/>
      <c r="AB24" s="3"/>
      <c r="AC24" s="3"/>
      <c r="AD24" s="6"/>
      <c r="AE24" s="8">
        <v>1</v>
      </c>
      <c r="AF24" s="8"/>
      <c r="AG24" s="3"/>
      <c r="AH24" s="3"/>
      <c r="AI24" s="8">
        <v>2</v>
      </c>
      <c r="AJ24" s="3">
        <f t="shared" si="0"/>
        <v>8.5</v>
      </c>
      <c r="AK24" s="3">
        <f t="shared" si="7"/>
        <v>1</v>
      </c>
      <c r="AL24" s="3">
        <f t="shared" si="8"/>
        <v>3</v>
      </c>
      <c r="AM24" s="6">
        <f t="shared" si="3"/>
        <v>12.5</v>
      </c>
      <c r="AN24" s="34">
        <f t="shared" si="1"/>
        <v>0.3048780487804878</v>
      </c>
      <c r="AO24" s="6">
        <f t="shared" si="4"/>
        <v>11</v>
      </c>
      <c r="AP24" s="7">
        <f t="shared" si="6"/>
        <v>0.39285714285714285</v>
      </c>
      <c r="AQ24" s="7"/>
      <c r="AR24" s="3"/>
      <c r="AS24" s="13"/>
    </row>
    <row r="25" spans="1:45" ht="12.75" customHeight="1" x14ac:dyDescent="0.25">
      <c r="A25" s="3">
        <v>21</v>
      </c>
      <c r="B25" s="26" t="s">
        <v>11</v>
      </c>
      <c r="C25" s="3">
        <v>25</v>
      </c>
      <c r="D25" s="3">
        <v>10</v>
      </c>
      <c r="E25" s="3">
        <v>6</v>
      </c>
      <c r="F25" s="6">
        <f t="shared" si="2"/>
        <v>41</v>
      </c>
      <c r="G25" s="6">
        <v>28</v>
      </c>
      <c r="H25" s="20"/>
      <c r="I25" s="22">
        <v>2</v>
      </c>
      <c r="J25" s="20"/>
      <c r="K25" s="20"/>
      <c r="L25" s="20">
        <v>1</v>
      </c>
      <c r="M25" s="41">
        <v>1</v>
      </c>
      <c r="N25" s="20">
        <v>2</v>
      </c>
      <c r="O25" s="20">
        <v>1</v>
      </c>
      <c r="P25" s="20">
        <v>0.5</v>
      </c>
      <c r="Q25" s="20"/>
      <c r="R25" s="20">
        <v>1</v>
      </c>
      <c r="S25" s="20">
        <v>1</v>
      </c>
      <c r="T25" s="20">
        <v>2</v>
      </c>
      <c r="U25" s="20">
        <v>1</v>
      </c>
      <c r="V25" s="20"/>
      <c r="W25" s="3">
        <v>3</v>
      </c>
      <c r="X25" s="8">
        <v>1</v>
      </c>
      <c r="Y25" s="3"/>
      <c r="Z25" s="3"/>
      <c r="AA25" s="3"/>
      <c r="AB25" s="3"/>
      <c r="AC25" s="3"/>
      <c r="AD25" s="3">
        <v>3</v>
      </c>
      <c r="AE25" s="8">
        <v>1</v>
      </c>
      <c r="AF25" s="8"/>
      <c r="AG25" s="3"/>
      <c r="AH25" s="3"/>
      <c r="AI25" s="8">
        <v>0.5</v>
      </c>
      <c r="AJ25" s="3">
        <f t="shared" si="0"/>
        <v>15.5</v>
      </c>
      <c r="AK25" s="3">
        <f t="shared" si="7"/>
        <v>4</v>
      </c>
      <c r="AL25" s="3">
        <f t="shared" si="8"/>
        <v>1.5</v>
      </c>
      <c r="AM25" s="6">
        <f t="shared" si="3"/>
        <v>21</v>
      </c>
      <c r="AN25" s="34">
        <f t="shared" si="1"/>
        <v>0.51219512195121952</v>
      </c>
      <c r="AO25" s="6">
        <f t="shared" si="4"/>
        <v>15</v>
      </c>
      <c r="AP25" s="33"/>
      <c r="AQ25" s="34">
        <f>AO25/G25</f>
        <v>0.5357142857142857</v>
      </c>
      <c r="AR25" s="3"/>
      <c r="AS25" s="13"/>
    </row>
    <row r="26" spans="1:45" ht="12.75" customHeight="1" x14ac:dyDescent="0.25">
      <c r="A26" s="3">
        <v>22</v>
      </c>
      <c r="B26" s="26" t="s">
        <v>12</v>
      </c>
      <c r="C26" s="3">
        <v>25</v>
      </c>
      <c r="D26" s="3">
        <v>10</v>
      </c>
      <c r="E26" s="3">
        <v>6</v>
      </c>
      <c r="F26" s="6">
        <f t="shared" si="2"/>
        <v>41</v>
      </c>
      <c r="G26" s="6">
        <v>28</v>
      </c>
      <c r="H26" s="20">
        <v>0.5</v>
      </c>
      <c r="I26" s="22">
        <v>2</v>
      </c>
      <c r="J26" s="20"/>
      <c r="K26" s="20">
        <v>1</v>
      </c>
      <c r="L26" s="20"/>
      <c r="M26" s="41">
        <v>1</v>
      </c>
      <c r="N26" s="20"/>
      <c r="O26" s="20"/>
      <c r="P26" s="20">
        <v>0.5</v>
      </c>
      <c r="Q26" s="20"/>
      <c r="R26" s="20">
        <v>1</v>
      </c>
      <c r="S26" s="20">
        <v>0.5</v>
      </c>
      <c r="T26" s="20">
        <v>2</v>
      </c>
      <c r="U26" s="20">
        <v>0.5</v>
      </c>
      <c r="V26" s="20"/>
      <c r="W26" s="3"/>
      <c r="X26" s="3">
        <v>1</v>
      </c>
      <c r="Y26" s="3"/>
      <c r="Z26" s="3"/>
      <c r="AA26" s="3">
        <v>0.5</v>
      </c>
      <c r="AB26" s="6"/>
      <c r="AC26" s="3">
        <v>0.5</v>
      </c>
      <c r="AD26" s="3"/>
      <c r="AE26" s="8"/>
      <c r="AF26" s="8"/>
      <c r="AG26" s="3"/>
      <c r="AH26" s="3"/>
      <c r="AI26" s="8">
        <v>2</v>
      </c>
      <c r="AJ26" s="3">
        <f t="shared" si="0"/>
        <v>9</v>
      </c>
      <c r="AK26" s="3">
        <f t="shared" si="7"/>
        <v>2</v>
      </c>
      <c r="AL26" s="3">
        <f t="shared" si="8"/>
        <v>2</v>
      </c>
      <c r="AM26" s="6">
        <f t="shared" si="3"/>
        <v>13</v>
      </c>
      <c r="AN26" s="34">
        <f t="shared" si="1"/>
        <v>0.31707317073170732</v>
      </c>
      <c r="AO26" s="6">
        <f t="shared" si="4"/>
        <v>13</v>
      </c>
      <c r="AP26" s="33"/>
      <c r="AQ26" s="7">
        <f>AO26/G26</f>
        <v>0.4642857142857143</v>
      </c>
      <c r="AR26" s="3"/>
      <c r="AS26" s="13"/>
    </row>
    <row r="27" spans="1:45" ht="12.75" customHeight="1" x14ac:dyDescent="0.25">
      <c r="A27" s="3">
        <v>23</v>
      </c>
      <c r="B27" s="26" t="s">
        <v>13</v>
      </c>
      <c r="C27" s="3">
        <v>25</v>
      </c>
      <c r="D27" s="3">
        <v>10</v>
      </c>
      <c r="E27" s="3">
        <v>6</v>
      </c>
      <c r="F27" s="6">
        <f t="shared" si="2"/>
        <v>41</v>
      </c>
      <c r="G27" s="6">
        <v>28</v>
      </c>
      <c r="H27" s="20">
        <v>0.5</v>
      </c>
      <c r="I27" s="22">
        <v>2</v>
      </c>
      <c r="J27" s="20"/>
      <c r="K27" s="20"/>
      <c r="L27" s="20">
        <v>1</v>
      </c>
      <c r="M27" s="41">
        <v>1</v>
      </c>
      <c r="N27" s="20">
        <v>2</v>
      </c>
      <c r="O27" s="20">
        <v>1</v>
      </c>
      <c r="P27" s="20"/>
      <c r="Q27" s="20"/>
      <c r="R27" s="20"/>
      <c r="S27" s="20">
        <v>1</v>
      </c>
      <c r="T27" s="20">
        <v>2</v>
      </c>
      <c r="U27" s="20">
        <v>1</v>
      </c>
      <c r="V27" s="20"/>
      <c r="W27" s="3"/>
      <c r="X27" s="3">
        <v>1</v>
      </c>
      <c r="Y27" s="3"/>
      <c r="Z27" s="3"/>
      <c r="AA27" s="3"/>
      <c r="AB27" s="3"/>
      <c r="AC27" s="3">
        <v>0.5</v>
      </c>
      <c r="AD27" s="3"/>
      <c r="AE27" s="3"/>
      <c r="AF27" s="3">
        <v>0.5</v>
      </c>
      <c r="AG27" s="3"/>
      <c r="AH27" s="3"/>
      <c r="AI27" s="3"/>
      <c r="AJ27" s="3">
        <f t="shared" si="0"/>
        <v>11.5</v>
      </c>
      <c r="AK27" s="3">
        <f t="shared" si="7"/>
        <v>1.5</v>
      </c>
      <c r="AL27" s="3">
        <f t="shared" si="8"/>
        <v>0.5</v>
      </c>
      <c r="AM27" s="6">
        <f t="shared" si="3"/>
        <v>13.5</v>
      </c>
      <c r="AN27" s="34">
        <f t="shared" si="1"/>
        <v>0.32926829268292684</v>
      </c>
      <c r="AO27" s="6">
        <f t="shared" si="4"/>
        <v>12</v>
      </c>
      <c r="AP27" s="33"/>
      <c r="AQ27" s="7">
        <f>AO27/G27</f>
        <v>0.42857142857142855</v>
      </c>
      <c r="AR27" s="3"/>
      <c r="AS27" s="13"/>
    </row>
    <row r="28" spans="1:45" ht="12.75" customHeight="1" x14ac:dyDescent="0.25">
      <c r="A28" s="3">
        <v>24</v>
      </c>
      <c r="B28" s="26" t="s">
        <v>14</v>
      </c>
      <c r="C28" s="3">
        <v>25</v>
      </c>
      <c r="D28" s="3">
        <v>10</v>
      </c>
      <c r="E28" s="3">
        <v>6</v>
      </c>
      <c r="F28" s="6">
        <f t="shared" si="2"/>
        <v>41</v>
      </c>
      <c r="G28" s="6">
        <v>28</v>
      </c>
      <c r="H28" s="20">
        <v>0.5</v>
      </c>
      <c r="I28" s="22">
        <v>2</v>
      </c>
      <c r="J28" s="20"/>
      <c r="K28" s="20"/>
      <c r="L28" s="20">
        <v>1</v>
      </c>
      <c r="M28" s="41">
        <v>1</v>
      </c>
      <c r="N28" s="20">
        <v>2</v>
      </c>
      <c r="O28" s="20">
        <v>1</v>
      </c>
      <c r="P28" s="20">
        <v>0.5</v>
      </c>
      <c r="Q28" s="20"/>
      <c r="R28" s="20">
        <v>1</v>
      </c>
      <c r="S28" s="20">
        <v>1</v>
      </c>
      <c r="T28" s="20"/>
      <c r="U28" s="20">
        <v>1</v>
      </c>
      <c r="V28" s="20">
        <v>1</v>
      </c>
      <c r="W28" s="3">
        <v>3</v>
      </c>
      <c r="X28" s="3"/>
      <c r="Y28" s="3">
        <v>0.5</v>
      </c>
      <c r="Z28" s="3"/>
      <c r="AA28" s="3"/>
      <c r="AB28" s="3">
        <v>2</v>
      </c>
      <c r="AC28" s="3">
        <v>0.5</v>
      </c>
      <c r="AD28" s="3"/>
      <c r="AE28" s="8">
        <v>1</v>
      </c>
      <c r="AF28" s="8"/>
      <c r="AG28" s="3"/>
      <c r="AH28" s="3"/>
      <c r="AI28" s="8"/>
      <c r="AJ28" s="3">
        <f t="shared" si="0"/>
        <v>15</v>
      </c>
      <c r="AK28" s="3">
        <f t="shared" si="7"/>
        <v>3</v>
      </c>
      <c r="AL28" s="3">
        <f t="shared" si="8"/>
        <v>1</v>
      </c>
      <c r="AM28" s="6">
        <f t="shared" si="3"/>
        <v>19</v>
      </c>
      <c r="AN28" s="34">
        <f t="shared" si="1"/>
        <v>0.46341463414634149</v>
      </c>
      <c r="AO28" s="6">
        <f t="shared" si="4"/>
        <v>16</v>
      </c>
      <c r="AP28" s="33"/>
      <c r="AQ28" s="7">
        <f>AO28/G28</f>
        <v>0.5714285714285714</v>
      </c>
      <c r="AR28" s="3"/>
      <c r="AS28" s="13"/>
    </row>
    <row r="29" spans="1:45" ht="12.75" customHeight="1" x14ac:dyDescent="0.25">
      <c r="A29" s="3">
        <v>25</v>
      </c>
      <c r="B29" s="26" t="s">
        <v>33</v>
      </c>
      <c r="C29" s="3">
        <v>25</v>
      </c>
      <c r="D29" s="3">
        <v>10</v>
      </c>
      <c r="E29" s="3">
        <v>0</v>
      </c>
      <c r="F29" s="6">
        <f t="shared" si="2"/>
        <v>35</v>
      </c>
      <c r="G29" s="6">
        <v>23</v>
      </c>
      <c r="H29" s="20">
        <v>0.5</v>
      </c>
      <c r="I29" s="22">
        <v>2</v>
      </c>
      <c r="J29" s="20"/>
      <c r="K29" s="20">
        <v>1</v>
      </c>
      <c r="L29" s="20">
        <v>0.5</v>
      </c>
      <c r="M29" s="41"/>
      <c r="N29" s="20">
        <v>2</v>
      </c>
      <c r="O29" s="20">
        <v>1</v>
      </c>
      <c r="P29" s="20"/>
      <c r="Q29" s="20"/>
      <c r="R29" s="20"/>
      <c r="S29" s="20"/>
      <c r="T29" s="20">
        <v>1</v>
      </c>
      <c r="U29" s="20">
        <v>1</v>
      </c>
      <c r="V29" s="20"/>
      <c r="W29" s="3"/>
      <c r="X29" s="8">
        <v>1</v>
      </c>
      <c r="Y29" s="3">
        <v>0.5</v>
      </c>
      <c r="Z29" s="3">
        <v>0.5</v>
      </c>
      <c r="AA29" s="3">
        <v>0.5</v>
      </c>
      <c r="AB29" s="3">
        <v>1</v>
      </c>
      <c r="AC29" s="3">
        <v>0.5</v>
      </c>
      <c r="AD29" s="3">
        <v>3</v>
      </c>
      <c r="AE29" s="30" t="s">
        <v>50</v>
      </c>
      <c r="AF29" s="30" t="s">
        <v>50</v>
      </c>
      <c r="AG29" s="31" t="s">
        <v>50</v>
      </c>
      <c r="AH29" s="31" t="s">
        <v>50</v>
      </c>
      <c r="AI29" s="30" t="s">
        <v>50</v>
      </c>
      <c r="AJ29" s="3">
        <f t="shared" si="0"/>
        <v>9</v>
      </c>
      <c r="AK29" s="3">
        <f t="shared" si="7"/>
        <v>7</v>
      </c>
      <c r="AL29" s="3" t="s">
        <v>50</v>
      </c>
      <c r="AM29" s="6">
        <f t="shared" si="3"/>
        <v>16</v>
      </c>
      <c r="AN29" s="34">
        <f t="shared" si="1"/>
        <v>0.45714285714285713</v>
      </c>
      <c r="AO29" s="6">
        <f t="shared" si="4"/>
        <v>15</v>
      </c>
      <c r="AP29" s="33"/>
      <c r="AQ29" s="7"/>
      <c r="AR29" s="7">
        <f>AO29/G29</f>
        <v>0.65217391304347827</v>
      </c>
      <c r="AS29" s="13"/>
    </row>
    <row r="30" spans="1:45" ht="12.75" customHeight="1" x14ac:dyDescent="0.25">
      <c r="A30" s="3">
        <v>26</v>
      </c>
      <c r="B30" s="26" t="s">
        <v>18</v>
      </c>
      <c r="C30" s="3">
        <v>25</v>
      </c>
      <c r="D30" s="3">
        <v>10</v>
      </c>
      <c r="E30" s="3">
        <v>6</v>
      </c>
      <c r="F30" s="6">
        <f t="shared" si="2"/>
        <v>41</v>
      </c>
      <c r="G30" s="6">
        <v>28</v>
      </c>
      <c r="H30" s="20">
        <v>0.5</v>
      </c>
      <c r="I30" s="22">
        <v>2</v>
      </c>
      <c r="J30" s="20"/>
      <c r="K30" s="20"/>
      <c r="L30" s="20">
        <v>1</v>
      </c>
      <c r="M30" s="41">
        <v>1</v>
      </c>
      <c r="N30" s="20">
        <v>2</v>
      </c>
      <c r="O30" s="20">
        <v>1</v>
      </c>
      <c r="P30" s="20"/>
      <c r="Q30" s="20"/>
      <c r="R30" s="20"/>
      <c r="S30" s="20">
        <v>1</v>
      </c>
      <c r="T30" s="20">
        <v>2</v>
      </c>
      <c r="U30" s="20">
        <v>1</v>
      </c>
      <c r="V30" s="20"/>
      <c r="W30" s="3">
        <v>3</v>
      </c>
      <c r="X30" s="3">
        <v>1</v>
      </c>
      <c r="Y30" s="3"/>
      <c r="Z30" s="3"/>
      <c r="AA30" s="3"/>
      <c r="AB30" s="3"/>
      <c r="AC30" s="3"/>
      <c r="AD30" s="6"/>
      <c r="AE30" s="8">
        <v>1</v>
      </c>
      <c r="AF30" s="8">
        <v>0.5</v>
      </c>
      <c r="AG30" s="3"/>
      <c r="AH30" s="3"/>
      <c r="AI30" s="16"/>
      <c r="AJ30" s="3">
        <f t="shared" si="0"/>
        <v>14.5</v>
      </c>
      <c r="AK30" s="3">
        <f t="shared" si="7"/>
        <v>1</v>
      </c>
      <c r="AL30" s="3">
        <f t="shared" ref="AL30:AL35" si="9">SUM(AE30:AI30)</f>
        <v>1.5</v>
      </c>
      <c r="AM30" s="6">
        <f t="shared" si="3"/>
        <v>17</v>
      </c>
      <c r="AN30" s="34">
        <f t="shared" si="1"/>
        <v>0.41463414634146339</v>
      </c>
      <c r="AO30" s="6">
        <f t="shared" si="4"/>
        <v>13</v>
      </c>
      <c r="AP30" s="33"/>
      <c r="AQ30" s="7">
        <f>AO30/G30</f>
        <v>0.4642857142857143</v>
      </c>
      <c r="AR30" s="3"/>
      <c r="AS30" s="13"/>
    </row>
    <row r="31" spans="1:45" ht="12.75" customHeight="1" x14ac:dyDescent="0.25">
      <c r="A31" s="3">
        <v>27</v>
      </c>
      <c r="B31" s="27" t="s">
        <v>32</v>
      </c>
      <c r="C31" s="3">
        <v>25</v>
      </c>
      <c r="D31" s="3">
        <v>0</v>
      </c>
      <c r="E31" s="5">
        <v>0</v>
      </c>
      <c r="F31" s="6">
        <f t="shared" si="2"/>
        <v>25</v>
      </c>
      <c r="G31" s="6">
        <v>18</v>
      </c>
      <c r="H31" s="20"/>
      <c r="I31" s="22"/>
      <c r="J31" s="20"/>
      <c r="K31" s="20"/>
      <c r="L31" s="20">
        <v>1</v>
      </c>
      <c r="M31" s="41">
        <v>1</v>
      </c>
      <c r="N31" s="20">
        <v>2</v>
      </c>
      <c r="O31" s="20">
        <v>1</v>
      </c>
      <c r="P31" s="20">
        <v>0.5</v>
      </c>
      <c r="Q31" s="20"/>
      <c r="R31" s="20"/>
      <c r="S31" s="20">
        <v>1</v>
      </c>
      <c r="T31" s="20">
        <v>2</v>
      </c>
      <c r="U31" s="20">
        <v>1</v>
      </c>
      <c r="V31" s="20"/>
      <c r="W31" s="3">
        <v>3</v>
      </c>
      <c r="X31" s="30" t="s">
        <v>50</v>
      </c>
      <c r="Y31" s="31" t="s">
        <v>50</v>
      </c>
      <c r="Z31" s="31" t="s">
        <v>50</v>
      </c>
      <c r="AA31" s="31" t="s">
        <v>50</v>
      </c>
      <c r="AB31" s="31" t="s">
        <v>50</v>
      </c>
      <c r="AC31" s="31" t="s">
        <v>50</v>
      </c>
      <c r="AD31" s="31" t="s">
        <v>50</v>
      </c>
      <c r="AE31" s="30" t="s">
        <v>50</v>
      </c>
      <c r="AF31" s="30" t="s">
        <v>50</v>
      </c>
      <c r="AG31" s="31" t="s">
        <v>50</v>
      </c>
      <c r="AH31" s="31" t="s">
        <v>50</v>
      </c>
      <c r="AI31" s="30" t="s">
        <v>50</v>
      </c>
      <c r="AJ31" s="3">
        <f t="shared" si="0"/>
        <v>12.5</v>
      </c>
      <c r="AK31" s="3" t="s">
        <v>50</v>
      </c>
      <c r="AL31" s="3" t="s">
        <v>50</v>
      </c>
      <c r="AM31" s="6">
        <f t="shared" si="3"/>
        <v>12.5</v>
      </c>
      <c r="AN31" s="34">
        <f t="shared" si="1"/>
        <v>0.5</v>
      </c>
      <c r="AO31" s="6">
        <f t="shared" si="4"/>
        <v>9</v>
      </c>
      <c r="AP31" s="33"/>
      <c r="AQ31" s="7">
        <f>AO31/G31</f>
        <v>0.5</v>
      </c>
      <c r="AR31" s="3"/>
      <c r="AS31" s="13"/>
    </row>
    <row r="32" spans="1:45" ht="12.75" customHeight="1" x14ac:dyDescent="0.25">
      <c r="A32" s="3">
        <v>28</v>
      </c>
      <c r="B32" s="26" t="s">
        <v>20</v>
      </c>
      <c r="C32" s="3">
        <v>25</v>
      </c>
      <c r="D32" s="3">
        <v>10</v>
      </c>
      <c r="E32" s="3">
        <v>6</v>
      </c>
      <c r="F32" s="6">
        <f t="shared" si="2"/>
        <v>41</v>
      </c>
      <c r="G32" s="6">
        <v>28</v>
      </c>
      <c r="H32" s="20">
        <v>0.5</v>
      </c>
      <c r="I32" s="22">
        <v>2</v>
      </c>
      <c r="J32" s="20"/>
      <c r="K32" s="20"/>
      <c r="L32" s="20"/>
      <c r="M32" s="41">
        <v>1</v>
      </c>
      <c r="N32" s="20">
        <v>2</v>
      </c>
      <c r="O32" s="20">
        <v>1</v>
      </c>
      <c r="P32" s="20">
        <v>0.5</v>
      </c>
      <c r="Q32" s="20"/>
      <c r="R32" s="20"/>
      <c r="S32" s="20">
        <v>1</v>
      </c>
      <c r="T32" s="20"/>
      <c r="U32" s="20"/>
      <c r="V32" s="20">
        <v>1</v>
      </c>
      <c r="W32" s="3"/>
      <c r="X32" s="3"/>
      <c r="Y32" s="3">
        <v>0.5</v>
      </c>
      <c r="Z32" s="3"/>
      <c r="AA32" s="3">
        <v>0.5</v>
      </c>
      <c r="AB32" s="3"/>
      <c r="AC32" s="3">
        <v>0.5</v>
      </c>
      <c r="AD32" s="29"/>
      <c r="AE32" s="8">
        <v>1</v>
      </c>
      <c r="AF32" s="8">
        <v>0.5</v>
      </c>
      <c r="AG32" s="3"/>
      <c r="AH32" s="3"/>
      <c r="AI32" s="8">
        <v>2</v>
      </c>
      <c r="AJ32" s="3">
        <f t="shared" si="0"/>
        <v>9</v>
      </c>
      <c r="AK32" s="3">
        <f>SUM(X32:AD32)</f>
        <v>1.5</v>
      </c>
      <c r="AL32" s="3">
        <f t="shared" si="9"/>
        <v>3.5</v>
      </c>
      <c r="AM32" s="6">
        <f t="shared" si="3"/>
        <v>14</v>
      </c>
      <c r="AN32" s="34">
        <f t="shared" si="1"/>
        <v>0.34146341463414637</v>
      </c>
      <c r="AO32" s="6">
        <f t="shared" si="4"/>
        <v>14</v>
      </c>
      <c r="AP32" s="33"/>
      <c r="AQ32" s="7">
        <f>AO32/G32</f>
        <v>0.5</v>
      </c>
      <c r="AR32" s="3"/>
      <c r="AS32" s="13"/>
    </row>
    <row r="33" spans="1:45" ht="12.75" customHeight="1" x14ac:dyDescent="0.25">
      <c r="A33" s="3">
        <v>29</v>
      </c>
      <c r="B33" s="26" t="s">
        <v>21</v>
      </c>
      <c r="C33" s="3">
        <v>25</v>
      </c>
      <c r="D33" s="3">
        <v>10</v>
      </c>
      <c r="E33" s="3">
        <v>6</v>
      </c>
      <c r="F33" s="6">
        <f t="shared" si="2"/>
        <v>41</v>
      </c>
      <c r="G33" s="6">
        <v>28</v>
      </c>
      <c r="H33" s="20"/>
      <c r="I33" s="22">
        <v>2</v>
      </c>
      <c r="J33" s="20"/>
      <c r="K33" s="20">
        <v>1</v>
      </c>
      <c r="L33" s="20">
        <v>1</v>
      </c>
      <c r="M33" s="41"/>
      <c r="N33" s="20">
        <v>2</v>
      </c>
      <c r="O33" s="20">
        <v>1</v>
      </c>
      <c r="P33" s="20"/>
      <c r="Q33" s="20"/>
      <c r="R33" s="20"/>
      <c r="S33" s="20"/>
      <c r="T33" s="20">
        <v>2</v>
      </c>
      <c r="U33" s="20"/>
      <c r="V33" s="20"/>
      <c r="W33" s="3"/>
      <c r="X33" s="3"/>
      <c r="Y33" s="3"/>
      <c r="Z33" s="3"/>
      <c r="AA33" s="3">
        <v>0.5</v>
      </c>
      <c r="AB33" s="3"/>
      <c r="AC33" s="3"/>
      <c r="AD33" s="29"/>
      <c r="AE33" s="8">
        <v>1</v>
      </c>
      <c r="AF33" s="8">
        <v>0.5</v>
      </c>
      <c r="AG33" s="3"/>
      <c r="AH33" s="3"/>
      <c r="AI33" s="8"/>
      <c r="AJ33" s="3">
        <f t="shared" si="0"/>
        <v>9</v>
      </c>
      <c r="AK33" s="3">
        <f>SUM(X33:AD33)</f>
        <v>0.5</v>
      </c>
      <c r="AL33" s="3">
        <f t="shared" si="9"/>
        <v>1.5</v>
      </c>
      <c r="AM33" s="6">
        <f t="shared" si="3"/>
        <v>11</v>
      </c>
      <c r="AN33" s="34">
        <f t="shared" si="1"/>
        <v>0.26829268292682928</v>
      </c>
      <c r="AO33" s="6">
        <f t="shared" si="4"/>
        <v>9</v>
      </c>
      <c r="AP33" s="7">
        <f t="shared" si="6"/>
        <v>0.32142857142857145</v>
      </c>
      <c r="AQ33" s="7"/>
      <c r="AR33" s="3"/>
      <c r="AS33" s="13"/>
    </row>
    <row r="34" spans="1:45" ht="12.75" customHeight="1" x14ac:dyDescent="0.25">
      <c r="A34" s="3">
        <v>30</v>
      </c>
      <c r="B34" s="26" t="s">
        <v>23</v>
      </c>
      <c r="C34" s="3">
        <v>25</v>
      </c>
      <c r="D34" s="3">
        <v>10</v>
      </c>
      <c r="E34" s="3">
        <v>6</v>
      </c>
      <c r="F34" s="6">
        <f t="shared" si="2"/>
        <v>41</v>
      </c>
      <c r="G34" s="6">
        <v>28</v>
      </c>
      <c r="H34" s="20"/>
      <c r="I34" s="8">
        <v>2</v>
      </c>
      <c r="J34" s="3"/>
      <c r="K34" s="20">
        <v>1</v>
      </c>
      <c r="L34" s="3">
        <v>0.5</v>
      </c>
      <c r="M34" s="41">
        <v>1</v>
      </c>
      <c r="N34" s="3"/>
      <c r="O34" s="3"/>
      <c r="P34" s="3"/>
      <c r="Q34" s="3">
        <v>0.5</v>
      </c>
      <c r="R34" s="3">
        <v>1</v>
      </c>
      <c r="S34" s="3">
        <v>1</v>
      </c>
      <c r="T34" s="3">
        <v>2</v>
      </c>
      <c r="U34" s="3">
        <v>1</v>
      </c>
      <c r="V34" s="3">
        <v>2</v>
      </c>
      <c r="W34" s="3">
        <v>3</v>
      </c>
      <c r="X34" s="3">
        <v>1</v>
      </c>
      <c r="Y34" s="3"/>
      <c r="Z34" s="3"/>
      <c r="AA34" s="3"/>
      <c r="AB34" s="3"/>
      <c r="AC34" s="3"/>
      <c r="AD34" s="20">
        <v>3</v>
      </c>
      <c r="AE34" s="3">
        <v>0.5</v>
      </c>
      <c r="AF34" s="3"/>
      <c r="AG34" s="3"/>
      <c r="AH34" s="3"/>
      <c r="AI34" s="3">
        <v>2</v>
      </c>
      <c r="AJ34" s="3">
        <f t="shared" si="0"/>
        <v>15</v>
      </c>
      <c r="AK34" s="3">
        <f>SUM(X34:AD34)</f>
        <v>4</v>
      </c>
      <c r="AL34" s="3">
        <f t="shared" si="9"/>
        <v>2.5</v>
      </c>
      <c r="AM34" s="6">
        <f t="shared" si="3"/>
        <v>21.5</v>
      </c>
      <c r="AN34" s="34">
        <f t="shared" si="1"/>
        <v>0.52439024390243905</v>
      </c>
      <c r="AO34" s="6">
        <f t="shared" si="4"/>
        <v>15</v>
      </c>
      <c r="AP34" s="33"/>
      <c r="AQ34" s="7">
        <f>AO34/G34</f>
        <v>0.5357142857142857</v>
      </c>
      <c r="AR34" s="3"/>
      <c r="AS34" s="13"/>
    </row>
    <row r="35" spans="1:45" ht="12.75" customHeight="1" x14ac:dyDescent="0.25">
      <c r="A35" s="3">
        <v>31</v>
      </c>
      <c r="B35" s="26" t="s">
        <v>24</v>
      </c>
      <c r="C35" s="3">
        <v>25</v>
      </c>
      <c r="D35" s="3">
        <v>10</v>
      </c>
      <c r="E35" s="3">
        <v>6</v>
      </c>
      <c r="F35" s="6">
        <f t="shared" si="2"/>
        <v>41</v>
      </c>
      <c r="G35" s="6">
        <v>28</v>
      </c>
      <c r="H35" s="20">
        <v>0.5</v>
      </c>
      <c r="I35" s="8">
        <v>2</v>
      </c>
      <c r="J35" s="3"/>
      <c r="K35" s="20">
        <v>1</v>
      </c>
      <c r="L35" s="3">
        <v>1</v>
      </c>
      <c r="M35" s="41">
        <v>1</v>
      </c>
      <c r="N35" s="3"/>
      <c r="O35" s="3"/>
      <c r="P35" s="3">
        <v>0.5</v>
      </c>
      <c r="Q35" s="3"/>
      <c r="R35" s="3">
        <v>2</v>
      </c>
      <c r="S35" s="3">
        <v>1</v>
      </c>
      <c r="T35" s="3"/>
      <c r="U35" s="3">
        <v>1</v>
      </c>
      <c r="V35" s="3"/>
      <c r="W35" s="3"/>
      <c r="X35" s="3"/>
      <c r="Y35" s="3"/>
      <c r="Z35" s="3"/>
      <c r="AA35" s="3"/>
      <c r="AB35" s="3">
        <v>1</v>
      </c>
      <c r="AC35" s="3">
        <v>0.5</v>
      </c>
      <c r="AD35" s="20">
        <v>3</v>
      </c>
      <c r="AE35" s="8">
        <v>1</v>
      </c>
      <c r="AF35" s="8">
        <v>0.5</v>
      </c>
      <c r="AG35" s="3"/>
      <c r="AH35" s="3"/>
      <c r="AI35" s="8">
        <v>0.5</v>
      </c>
      <c r="AJ35" s="3">
        <f t="shared" si="0"/>
        <v>10</v>
      </c>
      <c r="AK35" s="3">
        <f>SUM(X35:AD35)</f>
        <v>4.5</v>
      </c>
      <c r="AL35" s="3">
        <f t="shared" si="9"/>
        <v>2</v>
      </c>
      <c r="AM35" s="6">
        <f t="shared" si="3"/>
        <v>16.5</v>
      </c>
      <c r="AN35" s="34">
        <f t="shared" si="1"/>
        <v>0.40243902439024393</v>
      </c>
      <c r="AO35" s="6">
        <f t="shared" si="4"/>
        <v>15</v>
      </c>
      <c r="AP35" s="33"/>
      <c r="AQ35" s="7">
        <f>AO35/G35</f>
        <v>0.5357142857142857</v>
      </c>
      <c r="AR35" s="3"/>
      <c r="AS35" s="13"/>
    </row>
    <row r="36" spans="1:45" ht="12.75" customHeight="1" x14ac:dyDescent="0.25">
      <c r="A36" s="3">
        <v>32</v>
      </c>
      <c r="B36" s="21" t="s">
        <v>63</v>
      </c>
      <c r="C36" s="22">
        <v>25</v>
      </c>
      <c r="D36" s="22">
        <v>10</v>
      </c>
      <c r="E36" s="22">
        <v>0</v>
      </c>
      <c r="F36" s="6">
        <f t="shared" si="2"/>
        <v>35</v>
      </c>
      <c r="G36" s="23">
        <v>23</v>
      </c>
      <c r="H36" s="22">
        <v>1</v>
      </c>
      <c r="I36" s="22">
        <v>2</v>
      </c>
      <c r="J36" s="22"/>
      <c r="K36" s="22"/>
      <c r="L36" s="22">
        <v>1</v>
      </c>
      <c r="M36" s="42"/>
      <c r="N36" s="22"/>
      <c r="O36" s="22"/>
      <c r="P36" s="22">
        <v>0.5</v>
      </c>
      <c r="Q36" s="22"/>
      <c r="R36" s="22">
        <v>1</v>
      </c>
      <c r="S36" s="22">
        <v>1</v>
      </c>
      <c r="T36" s="22">
        <v>2</v>
      </c>
      <c r="U36" s="22"/>
      <c r="V36" s="22">
        <v>0.5</v>
      </c>
      <c r="W36" s="22">
        <v>1.5</v>
      </c>
      <c r="X36" s="22">
        <v>1</v>
      </c>
      <c r="Y36" s="22"/>
      <c r="Z36" s="22"/>
      <c r="AA36" s="22"/>
      <c r="AB36" s="22"/>
      <c r="AC36" s="22"/>
      <c r="AD36" s="22">
        <v>3</v>
      </c>
      <c r="AE36" s="30" t="s">
        <v>50</v>
      </c>
      <c r="AF36" s="30" t="s">
        <v>50</v>
      </c>
      <c r="AG36" s="30" t="s">
        <v>50</v>
      </c>
      <c r="AH36" s="30" t="s">
        <v>50</v>
      </c>
      <c r="AI36" s="30" t="s">
        <v>50</v>
      </c>
      <c r="AJ36" s="3">
        <f t="shared" si="0"/>
        <v>10.5</v>
      </c>
      <c r="AK36" s="22">
        <f>SUM(X36:AD36)</f>
        <v>4</v>
      </c>
      <c r="AL36" s="22" t="s">
        <v>50</v>
      </c>
      <c r="AM36" s="23">
        <f t="shared" si="3"/>
        <v>14.5</v>
      </c>
      <c r="AN36" s="35">
        <f t="shared" si="1"/>
        <v>0.41428571428571431</v>
      </c>
      <c r="AO36" s="6">
        <f t="shared" si="4"/>
        <v>11</v>
      </c>
      <c r="AP36" s="36"/>
      <c r="AQ36" s="24">
        <f>AO36/G36</f>
        <v>0.47826086956521741</v>
      </c>
      <c r="AR36" s="22"/>
      <c r="AS36" s="14"/>
    </row>
    <row r="37" spans="1:45" ht="12.75" customHeight="1" x14ac:dyDescent="0.25">
      <c r="A37" s="3">
        <v>33</v>
      </c>
      <c r="B37" s="27" t="s">
        <v>46</v>
      </c>
      <c r="C37" s="5">
        <v>23</v>
      </c>
      <c r="D37" s="5">
        <v>0</v>
      </c>
      <c r="E37" s="5">
        <v>0</v>
      </c>
      <c r="F37" s="6">
        <f t="shared" si="2"/>
        <v>23</v>
      </c>
      <c r="G37" s="6">
        <v>15</v>
      </c>
      <c r="H37" s="20"/>
      <c r="I37" s="8"/>
      <c r="J37" s="3"/>
      <c r="K37" s="20"/>
      <c r="L37" s="3"/>
      <c r="M37" s="30" t="s">
        <v>50</v>
      </c>
      <c r="N37" s="3"/>
      <c r="O37" s="3"/>
      <c r="P37" s="3"/>
      <c r="Q37" s="3"/>
      <c r="R37" s="3">
        <v>2</v>
      </c>
      <c r="S37" s="3">
        <v>1</v>
      </c>
      <c r="T37" s="3">
        <v>2</v>
      </c>
      <c r="U37" s="3"/>
      <c r="V37" s="3">
        <v>3</v>
      </c>
      <c r="W37" s="3">
        <v>3</v>
      </c>
      <c r="X37" s="30" t="s">
        <v>50</v>
      </c>
      <c r="Y37" s="31" t="s">
        <v>50</v>
      </c>
      <c r="Z37" s="31" t="s">
        <v>50</v>
      </c>
      <c r="AA37" s="31" t="s">
        <v>50</v>
      </c>
      <c r="AB37" s="31" t="s">
        <v>50</v>
      </c>
      <c r="AC37" s="31" t="s">
        <v>50</v>
      </c>
      <c r="AD37" s="31" t="s">
        <v>50</v>
      </c>
      <c r="AE37" s="30" t="s">
        <v>50</v>
      </c>
      <c r="AF37" s="30" t="s">
        <v>50</v>
      </c>
      <c r="AG37" s="31" t="s">
        <v>50</v>
      </c>
      <c r="AH37" s="31" t="s">
        <v>50</v>
      </c>
      <c r="AI37" s="30" t="s">
        <v>50</v>
      </c>
      <c r="AJ37" s="3">
        <f t="shared" ref="AJ37:AJ42" si="10">SUM(H37:W37)</f>
        <v>11</v>
      </c>
      <c r="AK37" s="3" t="s">
        <v>50</v>
      </c>
      <c r="AL37" s="3" t="s">
        <v>50</v>
      </c>
      <c r="AM37" s="6">
        <f t="shared" si="3"/>
        <v>11</v>
      </c>
      <c r="AN37" s="34">
        <f t="shared" si="1"/>
        <v>0.47826086956521741</v>
      </c>
      <c r="AO37" s="6">
        <f t="shared" si="4"/>
        <v>5</v>
      </c>
      <c r="AP37" s="7">
        <f t="shared" si="6"/>
        <v>0.33333333333333331</v>
      </c>
      <c r="AQ37" s="7"/>
      <c r="AR37" s="3"/>
      <c r="AS37" s="13"/>
    </row>
    <row r="38" spans="1:45" ht="12.75" customHeight="1" x14ac:dyDescent="0.25">
      <c r="A38" s="3">
        <v>34</v>
      </c>
      <c r="B38" s="21" t="s">
        <v>48</v>
      </c>
      <c r="C38" s="5">
        <v>18</v>
      </c>
      <c r="D38" s="5">
        <v>0</v>
      </c>
      <c r="E38" s="5">
        <v>0</v>
      </c>
      <c r="F38" s="6">
        <f t="shared" si="2"/>
        <v>18</v>
      </c>
      <c r="G38" s="29">
        <v>11</v>
      </c>
      <c r="H38" s="20">
        <v>1</v>
      </c>
      <c r="I38" s="30" t="s">
        <v>50</v>
      </c>
      <c r="J38" s="30" t="s">
        <v>50</v>
      </c>
      <c r="K38" s="30" t="s">
        <v>50</v>
      </c>
      <c r="L38" s="30" t="s">
        <v>50</v>
      </c>
      <c r="M38" s="30" t="s">
        <v>50</v>
      </c>
      <c r="N38" s="20"/>
      <c r="O38" s="20"/>
      <c r="P38" s="20"/>
      <c r="Q38" s="20"/>
      <c r="R38" s="20"/>
      <c r="S38" s="20"/>
      <c r="T38" s="20"/>
      <c r="U38" s="20"/>
      <c r="V38" s="20">
        <v>3</v>
      </c>
      <c r="W38" s="20"/>
      <c r="X38" s="30" t="s">
        <v>50</v>
      </c>
      <c r="Y38" s="31" t="s">
        <v>50</v>
      </c>
      <c r="Z38" s="31" t="s">
        <v>50</v>
      </c>
      <c r="AA38" s="31" t="s">
        <v>50</v>
      </c>
      <c r="AB38" s="31" t="s">
        <v>50</v>
      </c>
      <c r="AC38" s="31" t="s">
        <v>50</v>
      </c>
      <c r="AD38" s="31" t="s">
        <v>50</v>
      </c>
      <c r="AE38" s="30" t="s">
        <v>50</v>
      </c>
      <c r="AF38" s="30" t="s">
        <v>50</v>
      </c>
      <c r="AG38" s="31" t="s">
        <v>50</v>
      </c>
      <c r="AH38" s="31" t="s">
        <v>50</v>
      </c>
      <c r="AI38" s="30" t="s">
        <v>50</v>
      </c>
      <c r="AJ38" s="3">
        <f t="shared" si="10"/>
        <v>4</v>
      </c>
      <c r="AK38" s="3" t="s">
        <v>50</v>
      </c>
      <c r="AL38" s="3" t="s">
        <v>50</v>
      </c>
      <c r="AM38" s="6">
        <f t="shared" si="3"/>
        <v>4</v>
      </c>
      <c r="AN38" s="34">
        <f t="shared" si="1"/>
        <v>0.22222222222222221</v>
      </c>
      <c r="AO38" s="6">
        <f t="shared" si="4"/>
        <v>2</v>
      </c>
      <c r="AP38" s="7">
        <f t="shared" si="6"/>
        <v>0.18181818181818182</v>
      </c>
      <c r="AQ38" s="7"/>
      <c r="AR38" s="3"/>
      <c r="AS38" s="13"/>
    </row>
    <row r="39" spans="1:45" ht="12.75" customHeight="1" x14ac:dyDescent="0.25">
      <c r="A39" s="3">
        <v>35</v>
      </c>
      <c r="B39" s="28" t="s">
        <v>47</v>
      </c>
      <c r="C39" s="5">
        <v>25</v>
      </c>
      <c r="D39" s="5">
        <v>10</v>
      </c>
      <c r="E39" s="5">
        <v>0</v>
      </c>
      <c r="F39" s="6">
        <f t="shared" si="2"/>
        <v>35</v>
      </c>
      <c r="G39" s="6">
        <v>25</v>
      </c>
      <c r="H39" s="20">
        <v>0.5</v>
      </c>
      <c r="I39" s="3">
        <v>2</v>
      </c>
      <c r="J39" s="3"/>
      <c r="K39" s="3"/>
      <c r="L39" s="3">
        <v>1</v>
      </c>
      <c r="M39" s="3"/>
      <c r="N39" s="20"/>
      <c r="O39" s="20"/>
      <c r="P39" s="20">
        <v>0.5</v>
      </c>
      <c r="Q39" s="20">
        <v>0.5</v>
      </c>
      <c r="R39" s="20">
        <v>1</v>
      </c>
      <c r="S39" s="20">
        <v>0.5</v>
      </c>
      <c r="T39" s="20">
        <v>2</v>
      </c>
      <c r="U39" s="20">
        <v>0.5</v>
      </c>
      <c r="V39" s="20">
        <v>0.5</v>
      </c>
      <c r="W39" s="3">
        <v>1.5</v>
      </c>
      <c r="X39" s="8">
        <v>1</v>
      </c>
      <c r="Y39" s="3"/>
      <c r="Z39" s="3">
        <v>0.5</v>
      </c>
      <c r="AA39" s="3">
        <v>0.5</v>
      </c>
      <c r="AB39" s="3"/>
      <c r="AC39" s="3">
        <v>0.5</v>
      </c>
      <c r="AD39" s="20">
        <v>3</v>
      </c>
      <c r="AE39" s="30" t="s">
        <v>50</v>
      </c>
      <c r="AF39" s="30" t="s">
        <v>50</v>
      </c>
      <c r="AG39" s="31" t="s">
        <v>50</v>
      </c>
      <c r="AH39" s="31" t="s">
        <v>50</v>
      </c>
      <c r="AI39" s="30" t="s">
        <v>50</v>
      </c>
      <c r="AJ39" s="3">
        <f t="shared" si="10"/>
        <v>10.5</v>
      </c>
      <c r="AK39" s="3">
        <f>SUM(X39:AD39)</f>
        <v>5.5</v>
      </c>
      <c r="AL39" s="3" t="s">
        <v>50</v>
      </c>
      <c r="AM39" s="6">
        <f t="shared" si="3"/>
        <v>16</v>
      </c>
      <c r="AN39" s="34">
        <f t="shared" si="1"/>
        <v>0.45714285714285713</v>
      </c>
      <c r="AO39" s="6">
        <f t="shared" si="4"/>
        <v>16</v>
      </c>
      <c r="AP39" s="33"/>
      <c r="AQ39" s="7"/>
      <c r="AR39" s="7">
        <f>AO39/G39</f>
        <v>0.64</v>
      </c>
      <c r="AS39" s="13"/>
    </row>
    <row r="40" spans="1:45" ht="12.75" customHeight="1" x14ac:dyDescent="0.25">
      <c r="A40" s="3">
        <v>36</v>
      </c>
      <c r="B40" s="26" t="s">
        <v>43</v>
      </c>
      <c r="C40" s="3">
        <v>25</v>
      </c>
      <c r="D40" s="3">
        <v>0</v>
      </c>
      <c r="E40" s="3">
        <v>0</v>
      </c>
      <c r="F40" s="6">
        <f t="shared" si="2"/>
        <v>25</v>
      </c>
      <c r="G40" s="6">
        <v>16</v>
      </c>
      <c r="H40" s="20"/>
      <c r="I40" s="3">
        <v>2</v>
      </c>
      <c r="J40" s="3"/>
      <c r="K40" s="3"/>
      <c r="L40" s="3"/>
      <c r="M40" s="3"/>
      <c r="N40" s="20">
        <v>2</v>
      </c>
      <c r="O40" s="20"/>
      <c r="P40" s="20">
        <v>1</v>
      </c>
      <c r="Q40" s="20"/>
      <c r="R40" s="20">
        <v>2</v>
      </c>
      <c r="S40" s="20"/>
      <c r="T40" s="20">
        <v>2</v>
      </c>
      <c r="U40" s="20">
        <v>1</v>
      </c>
      <c r="V40" s="20">
        <v>3</v>
      </c>
      <c r="W40" s="3">
        <v>3</v>
      </c>
      <c r="X40" s="30" t="s">
        <v>50</v>
      </c>
      <c r="Y40" s="31" t="s">
        <v>50</v>
      </c>
      <c r="Z40" s="31" t="s">
        <v>50</v>
      </c>
      <c r="AA40" s="31" t="s">
        <v>50</v>
      </c>
      <c r="AB40" s="31" t="s">
        <v>50</v>
      </c>
      <c r="AC40" s="31" t="s">
        <v>50</v>
      </c>
      <c r="AD40" s="31" t="s">
        <v>50</v>
      </c>
      <c r="AE40" s="30" t="s">
        <v>50</v>
      </c>
      <c r="AF40" s="30" t="s">
        <v>50</v>
      </c>
      <c r="AG40" s="31" t="s">
        <v>50</v>
      </c>
      <c r="AH40" s="31" t="s">
        <v>50</v>
      </c>
      <c r="AI40" s="30" t="s">
        <v>50</v>
      </c>
      <c r="AJ40" s="3">
        <f t="shared" si="10"/>
        <v>16</v>
      </c>
      <c r="AK40" s="3" t="s">
        <v>50</v>
      </c>
      <c r="AL40" s="3" t="s">
        <v>50</v>
      </c>
      <c r="AM40" s="6">
        <f t="shared" si="3"/>
        <v>16</v>
      </c>
      <c r="AN40" s="34">
        <f t="shared" si="1"/>
        <v>0.64</v>
      </c>
      <c r="AO40" s="6">
        <f t="shared" si="4"/>
        <v>8</v>
      </c>
      <c r="AP40" s="33"/>
      <c r="AQ40" s="7">
        <f>AO40/G40</f>
        <v>0.5</v>
      </c>
      <c r="AR40" s="3"/>
      <c r="AS40" s="13"/>
    </row>
    <row r="41" spans="1:45" ht="12.75" customHeight="1" x14ac:dyDescent="0.25">
      <c r="A41" s="3">
        <v>37</v>
      </c>
      <c r="B41" s="26" t="s">
        <v>44</v>
      </c>
      <c r="C41" s="3">
        <v>25</v>
      </c>
      <c r="D41" s="3">
        <v>9</v>
      </c>
      <c r="E41" s="3">
        <v>5</v>
      </c>
      <c r="F41" s="6">
        <f t="shared" si="2"/>
        <v>39</v>
      </c>
      <c r="G41" s="6">
        <v>26</v>
      </c>
      <c r="H41" s="22">
        <v>1</v>
      </c>
      <c r="I41" s="3">
        <v>2</v>
      </c>
      <c r="J41" s="3"/>
      <c r="K41" s="3">
        <v>1</v>
      </c>
      <c r="L41" s="3">
        <v>1</v>
      </c>
      <c r="M41" s="3">
        <v>1</v>
      </c>
      <c r="N41" s="20">
        <v>2</v>
      </c>
      <c r="O41" s="20">
        <v>1</v>
      </c>
      <c r="P41" s="20">
        <v>0.5</v>
      </c>
      <c r="Q41" s="20">
        <v>0.5</v>
      </c>
      <c r="R41" s="20">
        <v>1</v>
      </c>
      <c r="S41" s="20">
        <v>1</v>
      </c>
      <c r="T41" s="20">
        <v>2</v>
      </c>
      <c r="U41" s="20">
        <v>1</v>
      </c>
      <c r="V41" s="20"/>
      <c r="W41" s="3"/>
      <c r="X41" s="30" t="s">
        <v>50</v>
      </c>
      <c r="Y41" s="3"/>
      <c r="Z41" s="3"/>
      <c r="AA41" s="3"/>
      <c r="AB41" s="3">
        <v>1</v>
      </c>
      <c r="AC41" s="3"/>
      <c r="AD41" s="3">
        <v>3</v>
      </c>
      <c r="AE41" s="22">
        <v>1</v>
      </c>
      <c r="AF41" s="32" t="s">
        <v>61</v>
      </c>
      <c r="AG41" s="3"/>
      <c r="AH41" s="3"/>
      <c r="AI41" s="8"/>
      <c r="AJ41" s="3">
        <f t="shared" si="10"/>
        <v>15</v>
      </c>
      <c r="AK41" s="3">
        <f>SUM(X41:AD41)</f>
        <v>4</v>
      </c>
      <c r="AL41" s="3">
        <f>SUM(AE41:AI41)</f>
        <v>1</v>
      </c>
      <c r="AM41" s="6">
        <f t="shared" si="3"/>
        <v>20</v>
      </c>
      <c r="AN41" s="34">
        <f t="shared" si="1"/>
        <v>0.51282051282051277</v>
      </c>
      <c r="AO41" s="6">
        <f t="shared" si="4"/>
        <v>16</v>
      </c>
      <c r="AP41" s="33"/>
      <c r="AQ41" s="7"/>
      <c r="AR41" s="7">
        <f>AO41/G41</f>
        <v>0.61538461538461542</v>
      </c>
      <c r="AS41" s="13"/>
    </row>
    <row r="42" spans="1:45" ht="12.75" customHeight="1" x14ac:dyDescent="0.25">
      <c r="A42" s="3">
        <v>38</v>
      </c>
      <c r="B42" s="27" t="s">
        <v>45</v>
      </c>
      <c r="C42" s="3">
        <v>23</v>
      </c>
      <c r="D42" s="3">
        <v>0</v>
      </c>
      <c r="E42" s="3">
        <v>0</v>
      </c>
      <c r="F42" s="6">
        <f t="shared" si="2"/>
        <v>23</v>
      </c>
      <c r="G42" s="6">
        <v>15</v>
      </c>
      <c r="H42" s="20"/>
      <c r="I42" s="3"/>
      <c r="J42" s="3"/>
      <c r="K42" s="3"/>
      <c r="L42" s="3"/>
      <c r="M42" s="30" t="s">
        <v>50</v>
      </c>
      <c r="N42" s="3">
        <v>2</v>
      </c>
      <c r="O42" s="3"/>
      <c r="P42" s="3"/>
      <c r="Q42" s="3"/>
      <c r="R42" s="3"/>
      <c r="S42" s="3">
        <v>1</v>
      </c>
      <c r="T42" s="3">
        <v>2</v>
      </c>
      <c r="U42" s="3">
        <v>1</v>
      </c>
      <c r="V42" s="3">
        <v>3</v>
      </c>
      <c r="W42" s="3">
        <v>3</v>
      </c>
      <c r="X42" s="30" t="s">
        <v>50</v>
      </c>
      <c r="Y42" s="31" t="s">
        <v>50</v>
      </c>
      <c r="Z42" s="31" t="s">
        <v>50</v>
      </c>
      <c r="AA42" s="31" t="s">
        <v>50</v>
      </c>
      <c r="AB42" s="31" t="s">
        <v>50</v>
      </c>
      <c r="AC42" s="31" t="s">
        <v>50</v>
      </c>
      <c r="AD42" s="31" t="s">
        <v>50</v>
      </c>
      <c r="AE42" s="30" t="s">
        <v>50</v>
      </c>
      <c r="AF42" s="30" t="s">
        <v>50</v>
      </c>
      <c r="AG42" s="31" t="s">
        <v>50</v>
      </c>
      <c r="AH42" s="31" t="s">
        <v>50</v>
      </c>
      <c r="AI42" s="30" t="s">
        <v>50</v>
      </c>
      <c r="AJ42" s="3">
        <f t="shared" si="10"/>
        <v>12</v>
      </c>
      <c r="AK42" s="3" t="s">
        <v>50</v>
      </c>
      <c r="AL42" s="3" t="s">
        <v>50</v>
      </c>
      <c r="AM42" s="6">
        <f t="shared" si="3"/>
        <v>12</v>
      </c>
      <c r="AN42" s="34">
        <f t="shared" si="1"/>
        <v>0.52173913043478259</v>
      </c>
      <c r="AO42" s="6">
        <f t="shared" si="4"/>
        <v>6</v>
      </c>
      <c r="AP42" s="33"/>
      <c r="AQ42" s="7">
        <f>AO42/G42</f>
        <v>0.4</v>
      </c>
      <c r="AR42" s="3"/>
      <c r="AS42" s="13"/>
    </row>
    <row r="43" spans="1:45" ht="12.75" customHeight="1" x14ac:dyDescent="0.25">
      <c r="A43" s="3">
        <v>39</v>
      </c>
      <c r="B43" s="26" t="s">
        <v>38</v>
      </c>
      <c r="C43" s="3">
        <v>0</v>
      </c>
      <c r="D43" s="3">
        <v>10</v>
      </c>
      <c r="E43" s="3">
        <v>0</v>
      </c>
      <c r="F43" s="6">
        <f t="shared" si="2"/>
        <v>10</v>
      </c>
      <c r="G43" s="6">
        <v>7</v>
      </c>
      <c r="H43" s="29" t="s">
        <v>50</v>
      </c>
      <c r="I43" s="31" t="s">
        <v>50</v>
      </c>
      <c r="J43" s="31" t="s">
        <v>50</v>
      </c>
      <c r="K43" s="31" t="s">
        <v>50</v>
      </c>
      <c r="L43" s="31" t="s">
        <v>50</v>
      </c>
      <c r="M43" s="30" t="s">
        <v>50</v>
      </c>
      <c r="N43" s="31" t="s">
        <v>50</v>
      </c>
      <c r="O43" s="31" t="s">
        <v>50</v>
      </c>
      <c r="P43" s="31" t="s">
        <v>50</v>
      </c>
      <c r="Q43" s="31" t="s">
        <v>50</v>
      </c>
      <c r="R43" s="31" t="s">
        <v>50</v>
      </c>
      <c r="S43" s="31" t="s">
        <v>50</v>
      </c>
      <c r="T43" s="31" t="s">
        <v>50</v>
      </c>
      <c r="U43" s="31" t="s">
        <v>50</v>
      </c>
      <c r="V43" s="31" t="s">
        <v>50</v>
      </c>
      <c r="W43" s="31" t="s">
        <v>50</v>
      </c>
      <c r="X43" s="8">
        <v>1</v>
      </c>
      <c r="Y43" s="3">
        <v>0.5</v>
      </c>
      <c r="Z43" s="3">
        <v>0.5</v>
      </c>
      <c r="AA43" s="3">
        <v>0.5</v>
      </c>
      <c r="AB43" s="3">
        <v>1</v>
      </c>
      <c r="AC43" s="3">
        <v>0.5</v>
      </c>
      <c r="AD43" s="3">
        <v>0.5</v>
      </c>
      <c r="AE43" s="30" t="s">
        <v>50</v>
      </c>
      <c r="AF43" s="30" t="s">
        <v>50</v>
      </c>
      <c r="AG43" s="31" t="s">
        <v>50</v>
      </c>
      <c r="AH43" s="31" t="s">
        <v>50</v>
      </c>
      <c r="AI43" s="30" t="s">
        <v>50</v>
      </c>
      <c r="AJ43" s="3" t="s">
        <v>50</v>
      </c>
      <c r="AK43" s="3">
        <f>SUM(X43:AD43)</f>
        <v>4.5</v>
      </c>
      <c r="AL43" s="3" t="s">
        <v>50</v>
      </c>
      <c r="AM43" s="6">
        <f t="shared" si="3"/>
        <v>4.5</v>
      </c>
      <c r="AN43" s="34">
        <f t="shared" si="1"/>
        <v>0.45</v>
      </c>
      <c r="AO43" s="6">
        <f t="shared" si="4"/>
        <v>7</v>
      </c>
      <c r="AP43" s="33"/>
      <c r="AQ43" s="7"/>
      <c r="AR43" s="7">
        <f>AO43/G43</f>
        <v>1</v>
      </c>
      <c r="AS43" s="13"/>
    </row>
    <row r="44" spans="1:45" ht="12.75" customHeight="1" x14ac:dyDescent="0.25">
      <c r="A44" s="3">
        <v>40</v>
      </c>
      <c r="B44" s="26" t="s">
        <v>39</v>
      </c>
      <c r="C44" s="3">
        <v>0</v>
      </c>
      <c r="D44" s="3">
        <v>10</v>
      </c>
      <c r="E44" s="3">
        <v>0</v>
      </c>
      <c r="F44" s="6">
        <f t="shared" si="2"/>
        <v>10</v>
      </c>
      <c r="G44" s="6">
        <v>7</v>
      </c>
      <c r="H44" s="29" t="s">
        <v>50</v>
      </c>
      <c r="I44" s="31" t="s">
        <v>50</v>
      </c>
      <c r="J44" s="31" t="s">
        <v>50</v>
      </c>
      <c r="K44" s="31" t="s">
        <v>50</v>
      </c>
      <c r="L44" s="31" t="s">
        <v>50</v>
      </c>
      <c r="M44" s="30" t="s">
        <v>50</v>
      </c>
      <c r="N44" s="31" t="s">
        <v>50</v>
      </c>
      <c r="O44" s="31" t="s">
        <v>50</v>
      </c>
      <c r="P44" s="31" t="s">
        <v>50</v>
      </c>
      <c r="Q44" s="31" t="s">
        <v>50</v>
      </c>
      <c r="R44" s="31" t="s">
        <v>50</v>
      </c>
      <c r="S44" s="31" t="s">
        <v>50</v>
      </c>
      <c r="T44" s="31" t="s">
        <v>50</v>
      </c>
      <c r="U44" s="31" t="s">
        <v>50</v>
      </c>
      <c r="V44" s="31" t="s">
        <v>50</v>
      </c>
      <c r="W44" s="31" t="s">
        <v>50</v>
      </c>
      <c r="X44" s="8">
        <v>1</v>
      </c>
      <c r="Y44" s="3">
        <v>0.5</v>
      </c>
      <c r="Z44" s="3">
        <v>0.5</v>
      </c>
      <c r="AA44" s="3">
        <v>0.5</v>
      </c>
      <c r="AB44" s="3">
        <v>1</v>
      </c>
      <c r="AC44" s="3">
        <v>0.5</v>
      </c>
      <c r="AD44" s="3">
        <v>0.5</v>
      </c>
      <c r="AE44" s="30" t="s">
        <v>50</v>
      </c>
      <c r="AF44" s="30" t="s">
        <v>50</v>
      </c>
      <c r="AG44" s="31" t="s">
        <v>50</v>
      </c>
      <c r="AH44" s="31" t="s">
        <v>50</v>
      </c>
      <c r="AI44" s="30" t="s">
        <v>50</v>
      </c>
      <c r="AJ44" s="3" t="s">
        <v>50</v>
      </c>
      <c r="AK44" s="3">
        <f>SUM(X44:AD44)</f>
        <v>4.5</v>
      </c>
      <c r="AL44" s="3" t="s">
        <v>50</v>
      </c>
      <c r="AM44" s="6">
        <f t="shared" si="3"/>
        <v>4.5</v>
      </c>
      <c r="AN44" s="34">
        <f t="shared" si="1"/>
        <v>0.45</v>
      </c>
      <c r="AO44" s="6">
        <f t="shared" si="4"/>
        <v>7</v>
      </c>
      <c r="AP44" s="33"/>
      <c r="AQ44" s="7"/>
      <c r="AR44" s="7">
        <f>AO44/G44</f>
        <v>1</v>
      </c>
      <c r="AS44" s="13"/>
    </row>
    <row r="45" spans="1:45" ht="12.75" customHeight="1" x14ac:dyDescent="0.25">
      <c r="A45" s="3">
        <v>41</v>
      </c>
      <c r="B45" s="26" t="s">
        <v>40</v>
      </c>
      <c r="C45" s="3">
        <v>0</v>
      </c>
      <c r="D45" s="3">
        <v>0</v>
      </c>
      <c r="E45" s="3">
        <v>6</v>
      </c>
      <c r="F45" s="29">
        <v>4</v>
      </c>
      <c r="G45" s="29">
        <v>3</v>
      </c>
      <c r="H45" s="29" t="s">
        <v>50</v>
      </c>
      <c r="I45" s="31" t="s">
        <v>50</v>
      </c>
      <c r="J45" s="31" t="s">
        <v>50</v>
      </c>
      <c r="K45" s="31" t="s">
        <v>50</v>
      </c>
      <c r="L45" s="31" t="s">
        <v>50</v>
      </c>
      <c r="M45" s="30" t="s">
        <v>50</v>
      </c>
      <c r="N45" s="31" t="s">
        <v>50</v>
      </c>
      <c r="O45" s="31" t="s">
        <v>50</v>
      </c>
      <c r="P45" s="31" t="s">
        <v>50</v>
      </c>
      <c r="Q45" s="31" t="s">
        <v>50</v>
      </c>
      <c r="R45" s="31" t="s">
        <v>50</v>
      </c>
      <c r="S45" s="31" t="s">
        <v>50</v>
      </c>
      <c r="T45" s="31" t="s">
        <v>50</v>
      </c>
      <c r="U45" s="31" t="s">
        <v>50</v>
      </c>
      <c r="V45" s="31" t="s">
        <v>50</v>
      </c>
      <c r="W45" s="31" t="s">
        <v>50</v>
      </c>
      <c r="X45" s="30" t="s">
        <v>50</v>
      </c>
      <c r="Y45" s="31" t="s">
        <v>50</v>
      </c>
      <c r="Z45" s="31" t="s">
        <v>50</v>
      </c>
      <c r="AA45" s="31" t="s">
        <v>50</v>
      </c>
      <c r="AB45" s="31" t="s">
        <v>50</v>
      </c>
      <c r="AC45" s="31" t="s">
        <v>50</v>
      </c>
      <c r="AD45" s="31" t="s">
        <v>50</v>
      </c>
      <c r="AE45" s="8">
        <v>1</v>
      </c>
      <c r="AF45" s="8">
        <v>0.5</v>
      </c>
      <c r="AG45" s="30" t="s">
        <v>50</v>
      </c>
      <c r="AH45" s="30" t="s">
        <v>50</v>
      </c>
      <c r="AI45" s="8">
        <v>2</v>
      </c>
      <c r="AJ45" s="3" t="s">
        <v>50</v>
      </c>
      <c r="AK45" s="3" t="s">
        <v>50</v>
      </c>
      <c r="AL45" s="3">
        <f>SUM(AE45:AI45)</f>
        <v>3.5</v>
      </c>
      <c r="AM45" s="6">
        <f t="shared" si="3"/>
        <v>3.5</v>
      </c>
      <c r="AN45" s="34">
        <f t="shared" si="1"/>
        <v>0.875</v>
      </c>
      <c r="AO45" s="6">
        <f t="shared" si="4"/>
        <v>3</v>
      </c>
      <c r="AP45" s="33"/>
      <c r="AQ45" s="33"/>
      <c r="AR45" s="7">
        <f>AO45/G45</f>
        <v>1</v>
      </c>
      <c r="AS45" s="13"/>
    </row>
    <row r="46" spans="1:45" ht="12.75" customHeight="1" x14ac:dyDescent="0.25">
      <c r="A46" s="3">
        <v>42</v>
      </c>
      <c r="B46" s="26" t="s">
        <v>42</v>
      </c>
      <c r="C46" s="3">
        <v>0</v>
      </c>
      <c r="D46" s="3">
        <v>0</v>
      </c>
      <c r="E46" s="3">
        <v>6</v>
      </c>
      <c r="F46" s="29">
        <v>4</v>
      </c>
      <c r="G46" s="29">
        <v>3</v>
      </c>
      <c r="H46" s="29" t="s">
        <v>50</v>
      </c>
      <c r="I46" s="31" t="s">
        <v>50</v>
      </c>
      <c r="J46" s="31" t="s">
        <v>50</v>
      </c>
      <c r="K46" s="31" t="s">
        <v>50</v>
      </c>
      <c r="L46" s="31" t="s">
        <v>50</v>
      </c>
      <c r="M46" s="30" t="s">
        <v>50</v>
      </c>
      <c r="N46" s="31" t="s">
        <v>50</v>
      </c>
      <c r="O46" s="31" t="s">
        <v>50</v>
      </c>
      <c r="P46" s="31" t="s">
        <v>50</v>
      </c>
      <c r="Q46" s="31" t="s">
        <v>50</v>
      </c>
      <c r="R46" s="31" t="s">
        <v>50</v>
      </c>
      <c r="S46" s="31" t="s">
        <v>50</v>
      </c>
      <c r="T46" s="31" t="s">
        <v>50</v>
      </c>
      <c r="U46" s="31" t="s">
        <v>50</v>
      </c>
      <c r="V46" s="31" t="s">
        <v>50</v>
      </c>
      <c r="W46" s="31" t="s">
        <v>50</v>
      </c>
      <c r="X46" s="30" t="s">
        <v>50</v>
      </c>
      <c r="Y46" s="31" t="s">
        <v>50</v>
      </c>
      <c r="Z46" s="31" t="s">
        <v>50</v>
      </c>
      <c r="AA46" s="31" t="s">
        <v>50</v>
      </c>
      <c r="AB46" s="31" t="s">
        <v>50</v>
      </c>
      <c r="AC46" s="31" t="s">
        <v>50</v>
      </c>
      <c r="AD46" s="31" t="s">
        <v>50</v>
      </c>
      <c r="AE46" s="8">
        <v>1</v>
      </c>
      <c r="AF46" s="8">
        <v>0.5</v>
      </c>
      <c r="AG46" s="31" t="s">
        <v>50</v>
      </c>
      <c r="AH46" s="31" t="s">
        <v>50</v>
      </c>
      <c r="AI46" s="8">
        <v>2</v>
      </c>
      <c r="AJ46" s="3" t="s">
        <v>50</v>
      </c>
      <c r="AK46" s="3" t="s">
        <v>50</v>
      </c>
      <c r="AL46" s="3">
        <f>SUM(AE46:AI46)</f>
        <v>3.5</v>
      </c>
      <c r="AM46" s="6">
        <f t="shared" si="3"/>
        <v>3.5</v>
      </c>
      <c r="AN46" s="34">
        <f t="shared" si="1"/>
        <v>0.875</v>
      </c>
      <c r="AO46" s="6">
        <f t="shared" si="4"/>
        <v>3</v>
      </c>
      <c r="AP46" s="33"/>
      <c r="AQ46" s="33"/>
      <c r="AR46" s="7">
        <f>AO46/G46</f>
        <v>1</v>
      </c>
      <c r="AS46" s="13"/>
    </row>
    <row r="47" spans="1:45" ht="12.75" customHeight="1" x14ac:dyDescent="0.25">
      <c r="A47" s="3">
        <v>43</v>
      </c>
      <c r="B47" s="26" t="s">
        <v>41</v>
      </c>
      <c r="C47" s="3">
        <v>0</v>
      </c>
      <c r="D47" s="3">
        <v>0</v>
      </c>
      <c r="E47" s="3">
        <v>6</v>
      </c>
      <c r="F47" s="29">
        <v>4</v>
      </c>
      <c r="G47" s="29">
        <v>3</v>
      </c>
      <c r="H47" s="29" t="s">
        <v>50</v>
      </c>
      <c r="I47" s="31" t="s">
        <v>50</v>
      </c>
      <c r="J47" s="31" t="s">
        <v>50</v>
      </c>
      <c r="K47" s="31" t="s">
        <v>50</v>
      </c>
      <c r="L47" s="31" t="s">
        <v>50</v>
      </c>
      <c r="M47" s="30" t="s">
        <v>50</v>
      </c>
      <c r="N47" s="31" t="s">
        <v>50</v>
      </c>
      <c r="O47" s="31" t="s">
        <v>50</v>
      </c>
      <c r="P47" s="31" t="s">
        <v>50</v>
      </c>
      <c r="Q47" s="31" t="s">
        <v>50</v>
      </c>
      <c r="R47" s="31" t="s">
        <v>50</v>
      </c>
      <c r="S47" s="31" t="s">
        <v>50</v>
      </c>
      <c r="T47" s="31" t="s">
        <v>50</v>
      </c>
      <c r="U47" s="31" t="s">
        <v>50</v>
      </c>
      <c r="V47" s="31" t="s">
        <v>50</v>
      </c>
      <c r="W47" s="31" t="s">
        <v>50</v>
      </c>
      <c r="X47" s="30" t="s">
        <v>50</v>
      </c>
      <c r="Y47" s="31" t="s">
        <v>50</v>
      </c>
      <c r="Z47" s="31" t="s">
        <v>50</v>
      </c>
      <c r="AA47" s="31" t="s">
        <v>50</v>
      </c>
      <c r="AB47" s="31" t="s">
        <v>50</v>
      </c>
      <c r="AC47" s="31" t="s">
        <v>50</v>
      </c>
      <c r="AD47" s="31" t="s">
        <v>50</v>
      </c>
      <c r="AE47" s="16"/>
      <c r="AF47" s="8">
        <v>0.5</v>
      </c>
      <c r="AG47" s="31" t="s">
        <v>50</v>
      </c>
      <c r="AH47" s="31" t="s">
        <v>50</v>
      </c>
      <c r="AI47" s="8">
        <v>2</v>
      </c>
      <c r="AJ47" s="3" t="s">
        <v>50</v>
      </c>
      <c r="AK47" s="3" t="s">
        <v>50</v>
      </c>
      <c r="AL47" s="3">
        <f>SUM(AE47:AI47)</f>
        <v>2.5</v>
      </c>
      <c r="AM47" s="6">
        <f t="shared" si="3"/>
        <v>2.5</v>
      </c>
      <c r="AN47" s="34">
        <f t="shared" si="1"/>
        <v>0.625</v>
      </c>
      <c r="AO47" s="6">
        <f t="shared" si="4"/>
        <v>2</v>
      </c>
      <c r="AP47" s="33"/>
      <c r="AQ47" s="24"/>
      <c r="AR47" s="37">
        <f>AO47/G47</f>
        <v>0.66666666666666663</v>
      </c>
      <c r="AS47" s="15"/>
    </row>
    <row r="48" spans="1:45" x14ac:dyDescent="0.25">
      <c r="A48" s="19"/>
      <c r="B48" s="17"/>
      <c r="F48" s="2"/>
      <c r="G48" s="2"/>
      <c r="H48" s="39"/>
      <c r="M48" s="43"/>
      <c r="AE48" s="9"/>
      <c r="AF48" s="9"/>
      <c r="AI48" s="9"/>
      <c r="AM48" s="2"/>
      <c r="AN48" s="2"/>
      <c r="AO48" s="2"/>
    </row>
    <row r="49" spans="1:41" x14ac:dyDescent="0.25">
      <c r="A49" s="19"/>
      <c r="B49" s="18"/>
      <c r="F49" s="2"/>
      <c r="G49" s="2"/>
      <c r="H49" s="39"/>
      <c r="M49" s="43"/>
      <c r="AE49" s="9"/>
      <c r="AF49" s="9"/>
      <c r="AI49" s="9"/>
      <c r="AM49" s="2"/>
      <c r="AN49" s="2"/>
      <c r="AO49" s="2"/>
    </row>
  </sheetData>
  <mergeCells count="24">
    <mergeCell ref="AP2:AR2"/>
    <mergeCell ref="AQ3:AQ4"/>
    <mergeCell ref="AR3:AR4"/>
    <mergeCell ref="AJ3:AJ4"/>
    <mergeCell ref="AK3:AK4"/>
    <mergeCell ref="AJ2:AM2"/>
    <mergeCell ref="AL3:AL4"/>
    <mergeCell ref="AO2:AO4"/>
    <mergeCell ref="A1:AR1"/>
    <mergeCell ref="A2:A4"/>
    <mergeCell ref="B2:B4"/>
    <mergeCell ref="C2:F2"/>
    <mergeCell ref="E3:E4"/>
    <mergeCell ref="X3:AD3"/>
    <mergeCell ref="H3:W3"/>
    <mergeCell ref="H2:AI2"/>
    <mergeCell ref="G2:G4"/>
    <mergeCell ref="C3:C4"/>
    <mergeCell ref="D3:D4"/>
    <mergeCell ref="F3:F4"/>
    <mergeCell ref="AE3:AI3"/>
    <mergeCell ref="AM3:AM4"/>
    <mergeCell ref="AP3:AP4"/>
    <mergeCell ref="AN2:AN4"/>
  </mergeCells>
  <pageMargins left="0" right="0" top="0" bottom="0" header="0.31496062992125984" footer="0.31496062992125984"/>
  <pageSetup paperSize="9" scale="51" orientation="landscape" r:id="rId1"/>
  <ignoredErrors>
    <ignoredError sqref="AJ5:AL7 AJ37:AL38 AM8:AM18 AM37:AM42 AJ20:AM30 AJ8:AL18 AJ34:AM35 AM5 AJ32:AM33 AJ31:AK31 AM31 AJ40:AL42 AJ39:AK3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R50"/>
  <sheetViews>
    <sheetView zoomScale="85" zoomScaleNormal="85" workbookViewId="0">
      <pane xSplit="2" ySplit="4" topLeftCell="C5" activePane="bottomRight" state="frozen"/>
      <selection activeCell="F14" sqref="F14"/>
      <selection pane="topRight" activeCell="F14" sqref="F14"/>
      <selection pane="bottomLeft" activeCell="F14" sqref="F14"/>
      <selection pane="bottomRight" activeCell="F14" sqref="F14"/>
    </sheetView>
  </sheetViews>
  <sheetFormatPr defaultRowHeight="15" x14ac:dyDescent="0.25"/>
  <cols>
    <col min="1" max="1" width="9.85546875" customWidth="1"/>
    <col min="2" max="2" width="50.42578125" customWidth="1"/>
    <col min="3" max="3" width="16.5703125" customWidth="1"/>
    <col min="4" max="5" width="14.85546875" customWidth="1"/>
    <col min="6" max="6" width="15.140625" customWidth="1"/>
    <col min="7" max="7" width="16" customWidth="1"/>
    <col min="8" max="10" width="15.42578125" customWidth="1"/>
    <col min="11" max="11" width="18.140625" customWidth="1"/>
    <col min="12" max="12" width="18.42578125" customWidth="1"/>
    <col min="13" max="16" width="15.42578125" customWidth="1"/>
  </cols>
  <sheetData>
    <row r="1" spans="1:16" ht="28.5" customHeight="1" x14ac:dyDescent="0.25">
      <c r="B1" s="96" t="s">
        <v>143</v>
      </c>
      <c r="C1" s="97"/>
      <c r="D1" s="97"/>
      <c r="E1" s="97"/>
      <c r="F1" s="97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66" customHeight="1" x14ac:dyDescent="0.25">
      <c r="A2" s="388" t="s">
        <v>84</v>
      </c>
      <c r="B2" s="388" t="s">
        <v>85</v>
      </c>
      <c r="C2" s="390" t="s">
        <v>144</v>
      </c>
      <c r="D2" s="391"/>
      <c r="E2" s="391"/>
      <c r="F2" s="392"/>
      <c r="G2" s="393" t="s">
        <v>145</v>
      </c>
      <c r="H2" s="394"/>
      <c r="I2" s="387" t="s">
        <v>146</v>
      </c>
      <c r="J2" s="387"/>
      <c r="K2" s="387" t="s">
        <v>164</v>
      </c>
      <c r="L2" s="387"/>
      <c r="M2" s="387" t="s">
        <v>164</v>
      </c>
      <c r="N2" s="387"/>
      <c r="O2" s="387" t="s">
        <v>164</v>
      </c>
      <c r="P2" s="387"/>
    </row>
    <row r="3" spans="1:16" ht="20.25" customHeight="1" x14ac:dyDescent="0.25">
      <c r="A3" s="388"/>
      <c r="B3" s="388"/>
      <c r="C3" s="395" t="s">
        <v>147</v>
      </c>
      <c r="D3" s="396"/>
      <c r="E3" s="397" t="s">
        <v>148</v>
      </c>
      <c r="F3" s="397"/>
      <c r="G3" s="398" t="s">
        <v>149</v>
      </c>
      <c r="H3" s="400" t="s">
        <v>150</v>
      </c>
      <c r="I3" s="378" t="s">
        <v>149</v>
      </c>
      <c r="J3" s="386" t="s">
        <v>150</v>
      </c>
      <c r="K3" s="378" t="s">
        <v>149</v>
      </c>
      <c r="L3" s="386" t="s">
        <v>150</v>
      </c>
      <c r="M3" s="378" t="s">
        <v>149</v>
      </c>
      <c r="N3" s="386" t="s">
        <v>150</v>
      </c>
      <c r="O3" s="378" t="s">
        <v>149</v>
      </c>
      <c r="P3" s="386" t="s">
        <v>150</v>
      </c>
    </row>
    <row r="4" spans="1:16" ht="51" x14ac:dyDescent="0.25">
      <c r="A4" s="389"/>
      <c r="B4" s="389"/>
      <c r="C4" s="117" t="s">
        <v>149</v>
      </c>
      <c r="D4" s="118" t="s">
        <v>150</v>
      </c>
      <c r="E4" s="119" t="s">
        <v>149</v>
      </c>
      <c r="F4" s="120" t="s">
        <v>150</v>
      </c>
      <c r="G4" s="399"/>
      <c r="H4" s="401"/>
      <c r="I4" s="379"/>
      <c r="J4" s="378"/>
      <c r="K4" s="379"/>
      <c r="L4" s="378"/>
      <c r="M4" s="379"/>
      <c r="N4" s="378"/>
      <c r="O4" s="379"/>
      <c r="P4" s="378"/>
    </row>
    <row r="5" spans="1:16" ht="18.75" x14ac:dyDescent="0.25">
      <c r="A5" s="113">
        <v>61</v>
      </c>
      <c r="B5" s="99" t="s">
        <v>86</v>
      </c>
      <c r="C5" s="100">
        <v>18748</v>
      </c>
      <c r="D5" s="100">
        <v>10924</v>
      </c>
      <c r="E5" s="101">
        <f t="shared" ref="E5:F47" si="0">C5/12*8</f>
        <v>12498.666666666666</v>
      </c>
      <c r="F5" s="101">
        <f t="shared" si="0"/>
        <v>7282.666666666667</v>
      </c>
      <c r="G5" s="100">
        <v>3117</v>
      </c>
      <c r="H5" s="101">
        <v>4297</v>
      </c>
      <c r="I5" s="102">
        <f t="shared" ref="I5:J47" si="1">G5/E5</f>
        <v>0.24938660123746534</v>
      </c>
      <c r="J5" s="102">
        <f t="shared" si="1"/>
        <v>0.59003112413035519</v>
      </c>
      <c r="K5" s="114">
        <f>G5/E5</f>
        <v>0.24938660123746534</v>
      </c>
      <c r="L5" s="114"/>
      <c r="M5" s="112"/>
      <c r="N5" s="112"/>
      <c r="O5" s="112"/>
      <c r="P5" s="112"/>
    </row>
    <row r="6" spans="1:16" ht="18.75" x14ac:dyDescent="0.25">
      <c r="A6" s="113">
        <v>29</v>
      </c>
      <c r="B6" s="103" t="s">
        <v>151</v>
      </c>
      <c r="C6" s="100">
        <v>73446</v>
      </c>
      <c r="D6" s="100">
        <v>54377</v>
      </c>
      <c r="E6" s="101">
        <f t="shared" si="0"/>
        <v>48964</v>
      </c>
      <c r="F6" s="101">
        <f t="shared" si="0"/>
        <v>36251.333333333336</v>
      </c>
      <c r="G6" s="100">
        <v>7051</v>
      </c>
      <c r="H6" s="104">
        <v>20124</v>
      </c>
      <c r="I6" s="102">
        <f t="shared" si="1"/>
        <v>0.14400375786291969</v>
      </c>
      <c r="J6" s="102">
        <f t="shared" si="1"/>
        <v>0.55512440921713224</v>
      </c>
      <c r="K6" s="114">
        <f t="shared" ref="K6:K47" si="2">G6/E6</f>
        <v>0.14400375786291969</v>
      </c>
      <c r="L6" s="114"/>
      <c r="M6" s="112"/>
      <c r="N6" s="112"/>
      <c r="O6" s="112"/>
      <c r="P6" s="112"/>
    </row>
    <row r="7" spans="1:16" ht="19.5" customHeight="1" x14ac:dyDescent="0.25">
      <c r="A7" s="113">
        <v>33</v>
      </c>
      <c r="B7" s="99" t="s">
        <v>105</v>
      </c>
      <c r="C7" s="100">
        <v>111496</v>
      </c>
      <c r="D7" s="100">
        <v>65021</v>
      </c>
      <c r="E7" s="101">
        <f t="shared" si="0"/>
        <v>74330.666666666672</v>
      </c>
      <c r="F7" s="101">
        <f t="shared" si="0"/>
        <v>43347.333333333336</v>
      </c>
      <c r="G7" s="100">
        <v>22807</v>
      </c>
      <c r="H7" s="101">
        <v>30240</v>
      </c>
      <c r="I7" s="102">
        <f t="shared" si="1"/>
        <v>0.30683163521561307</v>
      </c>
      <c r="J7" s="102">
        <f t="shared" si="1"/>
        <v>0.69762076867473577</v>
      </c>
      <c r="K7" s="114">
        <f t="shared" si="2"/>
        <v>0.30683163521561307</v>
      </c>
      <c r="L7" s="114"/>
      <c r="M7" s="112"/>
      <c r="N7" s="112"/>
      <c r="O7" s="112"/>
      <c r="P7" s="112"/>
    </row>
    <row r="8" spans="1:16" ht="18.75" x14ac:dyDescent="0.25">
      <c r="A8" s="113">
        <v>133</v>
      </c>
      <c r="B8" s="105" t="s">
        <v>152</v>
      </c>
      <c r="C8" s="106">
        <v>63760</v>
      </c>
      <c r="D8" s="106">
        <v>40293</v>
      </c>
      <c r="E8" s="101">
        <f t="shared" si="0"/>
        <v>42506.666666666664</v>
      </c>
      <c r="F8" s="101">
        <f t="shared" si="0"/>
        <v>26862</v>
      </c>
      <c r="G8" s="106">
        <v>67674</v>
      </c>
      <c r="H8" s="107">
        <v>22970</v>
      </c>
      <c r="I8" s="102">
        <f t="shared" si="1"/>
        <v>1.5920796737766625</v>
      </c>
      <c r="J8" s="102">
        <f t="shared" si="1"/>
        <v>0.85511130965676418</v>
      </c>
      <c r="K8" s="114">
        <f t="shared" si="2"/>
        <v>1.5920796737766625</v>
      </c>
      <c r="L8" s="114"/>
      <c r="M8" s="112"/>
      <c r="N8" s="112"/>
      <c r="O8" s="112"/>
      <c r="P8" s="112"/>
    </row>
    <row r="9" spans="1:16" ht="18.75" x14ac:dyDescent="0.25">
      <c r="A9" s="113">
        <v>135</v>
      </c>
      <c r="B9" s="99" t="s">
        <v>153</v>
      </c>
      <c r="C9" s="100">
        <v>181872</v>
      </c>
      <c r="D9" s="100">
        <v>120210</v>
      </c>
      <c r="E9" s="101">
        <f t="shared" si="0"/>
        <v>121248</v>
      </c>
      <c r="F9" s="101">
        <f t="shared" si="0"/>
        <v>80140</v>
      </c>
      <c r="G9" s="100">
        <v>160964</v>
      </c>
      <c r="H9" s="101">
        <v>40047</v>
      </c>
      <c r="I9" s="102">
        <f t="shared" si="1"/>
        <v>1.3275600422275007</v>
      </c>
      <c r="J9" s="102">
        <f t="shared" si="1"/>
        <v>0.4997130022460694</v>
      </c>
      <c r="K9" s="114">
        <f t="shared" si="2"/>
        <v>1.3275600422275007</v>
      </c>
      <c r="L9" s="114"/>
      <c r="M9" s="112"/>
      <c r="N9" s="112"/>
      <c r="O9" s="112"/>
      <c r="P9" s="112"/>
    </row>
    <row r="10" spans="1:16" ht="18.75" x14ac:dyDescent="0.25">
      <c r="A10" s="113">
        <v>71</v>
      </c>
      <c r="B10" s="99" t="s">
        <v>92</v>
      </c>
      <c r="C10" s="100">
        <v>48775</v>
      </c>
      <c r="D10" s="100">
        <v>29128</v>
      </c>
      <c r="E10" s="101">
        <f t="shared" si="0"/>
        <v>32516.666666666668</v>
      </c>
      <c r="F10" s="101">
        <f t="shared" si="0"/>
        <v>19418.666666666668</v>
      </c>
      <c r="G10" s="100">
        <v>25915</v>
      </c>
      <c r="H10" s="101">
        <v>12261</v>
      </c>
      <c r="I10" s="102">
        <f t="shared" si="1"/>
        <v>0.79697590978985133</v>
      </c>
      <c r="J10" s="102">
        <f t="shared" si="1"/>
        <v>0.63140277396319688</v>
      </c>
      <c r="K10" s="114">
        <f t="shared" si="2"/>
        <v>0.79697590978985133</v>
      </c>
      <c r="L10" s="114"/>
      <c r="M10" s="112"/>
      <c r="N10" s="112"/>
      <c r="O10" s="112"/>
      <c r="P10" s="112"/>
    </row>
    <row r="11" spans="1:16" ht="18.75" x14ac:dyDescent="0.25">
      <c r="A11" s="113">
        <v>103</v>
      </c>
      <c r="B11" s="99" t="s">
        <v>93</v>
      </c>
      <c r="C11" s="100">
        <v>105878</v>
      </c>
      <c r="D11" s="100">
        <v>73100</v>
      </c>
      <c r="E11" s="101">
        <f t="shared" si="0"/>
        <v>70585.333333333328</v>
      </c>
      <c r="F11" s="101">
        <f t="shared" si="0"/>
        <v>48733.333333333336</v>
      </c>
      <c r="G11" s="100">
        <v>93671</v>
      </c>
      <c r="H11" s="101">
        <v>49687</v>
      </c>
      <c r="I11" s="102">
        <f t="shared" si="1"/>
        <v>1.3270603902604885</v>
      </c>
      <c r="J11" s="102">
        <f t="shared" si="1"/>
        <v>1.0195690834473323</v>
      </c>
      <c r="K11" s="114">
        <f t="shared" si="2"/>
        <v>1.3270603902604885</v>
      </c>
      <c r="L11" s="114"/>
      <c r="M11" s="112"/>
      <c r="N11" s="112"/>
      <c r="O11" s="112"/>
      <c r="P11" s="112"/>
    </row>
    <row r="12" spans="1:16" ht="18.75" x14ac:dyDescent="0.25">
      <c r="A12" s="113">
        <v>73</v>
      </c>
      <c r="B12" s="99" t="s">
        <v>94</v>
      </c>
      <c r="C12" s="100">
        <v>28792</v>
      </c>
      <c r="D12" s="100">
        <v>18205</v>
      </c>
      <c r="E12" s="101">
        <f t="shared" si="0"/>
        <v>19194.666666666668</v>
      </c>
      <c r="F12" s="101">
        <f t="shared" si="0"/>
        <v>12136.666666666666</v>
      </c>
      <c r="G12" s="100">
        <v>27462</v>
      </c>
      <c r="H12" s="101">
        <v>10775</v>
      </c>
      <c r="I12" s="102">
        <f t="shared" si="1"/>
        <v>1.4307099194220616</v>
      </c>
      <c r="J12" s="102">
        <f t="shared" si="1"/>
        <v>0.88780554792639388</v>
      </c>
      <c r="K12" s="114">
        <f t="shared" si="2"/>
        <v>1.4307099194220616</v>
      </c>
      <c r="L12" s="114"/>
      <c r="M12" s="112"/>
      <c r="N12" s="112"/>
      <c r="O12" s="112"/>
      <c r="P12" s="112"/>
    </row>
    <row r="13" spans="1:16" ht="18.75" x14ac:dyDescent="0.25">
      <c r="A13" s="113">
        <v>35</v>
      </c>
      <c r="B13" s="99" t="s">
        <v>106</v>
      </c>
      <c r="C13" s="100">
        <v>96055</v>
      </c>
      <c r="D13" s="100">
        <v>72619</v>
      </c>
      <c r="E13" s="101">
        <f t="shared" si="0"/>
        <v>64036.666666666664</v>
      </c>
      <c r="F13" s="101">
        <f t="shared" si="0"/>
        <v>48412.666666666664</v>
      </c>
      <c r="G13" s="100">
        <v>23626</v>
      </c>
      <c r="H13" s="101">
        <v>17816</v>
      </c>
      <c r="I13" s="102">
        <f t="shared" si="1"/>
        <v>0.36894487533184117</v>
      </c>
      <c r="J13" s="102">
        <f t="shared" si="1"/>
        <v>0.36800286426417328</v>
      </c>
      <c r="K13" s="114">
        <f t="shared" si="2"/>
        <v>0.36894487533184117</v>
      </c>
      <c r="L13" s="114"/>
      <c r="M13" s="112"/>
      <c r="N13" s="112"/>
      <c r="O13" s="112"/>
      <c r="P13" s="112"/>
    </row>
    <row r="14" spans="1:16" ht="37.5" x14ac:dyDescent="0.25">
      <c r="A14" s="113">
        <v>275</v>
      </c>
      <c r="B14" s="99" t="s">
        <v>154</v>
      </c>
      <c r="C14" s="100">
        <v>10890</v>
      </c>
      <c r="D14" s="100">
        <v>6836</v>
      </c>
      <c r="E14" s="101">
        <f t="shared" si="0"/>
        <v>7260</v>
      </c>
      <c r="F14" s="101">
        <f t="shared" si="0"/>
        <v>4557.333333333333</v>
      </c>
      <c r="G14" s="100">
        <v>3365</v>
      </c>
      <c r="H14" s="101">
        <v>3411</v>
      </c>
      <c r="I14" s="102">
        <f t="shared" si="1"/>
        <v>0.46349862258953167</v>
      </c>
      <c r="J14" s="102">
        <f t="shared" si="1"/>
        <v>0.74846401404330021</v>
      </c>
      <c r="K14" s="114">
        <f t="shared" si="2"/>
        <v>0.46349862258953167</v>
      </c>
      <c r="L14" s="114"/>
      <c r="M14" s="112"/>
      <c r="N14" s="112"/>
      <c r="O14" s="112"/>
      <c r="P14" s="112"/>
    </row>
    <row r="15" spans="1:16" ht="18.75" x14ac:dyDescent="0.25">
      <c r="A15" s="113">
        <v>49</v>
      </c>
      <c r="B15" s="99" t="s">
        <v>107</v>
      </c>
      <c r="C15" s="100">
        <v>72958</v>
      </c>
      <c r="D15" s="100">
        <v>54398</v>
      </c>
      <c r="E15" s="101">
        <f t="shared" si="0"/>
        <v>48638.666666666664</v>
      </c>
      <c r="F15" s="101">
        <f t="shared" si="0"/>
        <v>36265.333333333336</v>
      </c>
      <c r="G15" s="100">
        <v>22236</v>
      </c>
      <c r="H15" s="101">
        <v>25040</v>
      </c>
      <c r="I15" s="102">
        <f t="shared" si="1"/>
        <v>0.45716713725705205</v>
      </c>
      <c r="J15" s="102">
        <f t="shared" si="1"/>
        <v>0.69046656127063488</v>
      </c>
      <c r="K15" s="114">
        <f t="shared" si="2"/>
        <v>0.45716713725705205</v>
      </c>
      <c r="L15" s="114"/>
      <c r="M15" s="112"/>
      <c r="N15" s="112"/>
      <c r="O15" s="112"/>
      <c r="P15" s="112"/>
    </row>
    <row r="16" spans="1:16" ht="18.75" x14ac:dyDescent="0.25">
      <c r="A16" s="113">
        <v>1</v>
      </c>
      <c r="B16" s="99" t="s">
        <v>155</v>
      </c>
      <c r="C16" s="100">
        <v>65382</v>
      </c>
      <c r="D16" s="100">
        <v>48161</v>
      </c>
      <c r="E16" s="101">
        <f t="shared" si="0"/>
        <v>43588</v>
      </c>
      <c r="F16" s="101">
        <f t="shared" si="0"/>
        <v>32107.333333333332</v>
      </c>
      <c r="G16" s="100">
        <v>6847</v>
      </c>
      <c r="H16" s="101">
        <v>10010</v>
      </c>
      <c r="I16" s="102">
        <f t="shared" si="1"/>
        <v>0.15708451867486464</v>
      </c>
      <c r="J16" s="102">
        <f t="shared" si="1"/>
        <v>0.31176678225119914</v>
      </c>
      <c r="K16" s="114">
        <f t="shared" si="2"/>
        <v>0.15708451867486464</v>
      </c>
      <c r="L16" s="114"/>
      <c r="M16" s="112"/>
      <c r="N16" s="112"/>
      <c r="O16" s="112"/>
      <c r="P16" s="112"/>
    </row>
    <row r="17" spans="1:16" ht="18.75" x14ac:dyDescent="0.25">
      <c r="A17" s="113">
        <v>10</v>
      </c>
      <c r="B17" s="99" t="s">
        <v>156</v>
      </c>
      <c r="C17" s="100">
        <v>218425</v>
      </c>
      <c r="D17" s="100">
        <v>158231</v>
      </c>
      <c r="E17" s="101">
        <f t="shared" si="0"/>
        <v>145616.66666666666</v>
      </c>
      <c r="F17" s="101">
        <f t="shared" si="0"/>
        <v>105487.33333333333</v>
      </c>
      <c r="G17" s="100">
        <v>27971</v>
      </c>
      <c r="H17" s="101">
        <v>68884</v>
      </c>
      <c r="I17" s="102">
        <f t="shared" si="1"/>
        <v>0.19208652855671285</v>
      </c>
      <c r="J17" s="102">
        <f t="shared" si="1"/>
        <v>0.65300731209434315</v>
      </c>
      <c r="K17" s="114">
        <f t="shared" si="2"/>
        <v>0.19208652855671285</v>
      </c>
      <c r="L17" s="114"/>
      <c r="M17" s="112"/>
      <c r="N17" s="112"/>
      <c r="O17" s="112"/>
      <c r="P17" s="112"/>
    </row>
    <row r="18" spans="1:16" ht="18.75" x14ac:dyDescent="0.25">
      <c r="A18" s="113">
        <v>4</v>
      </c>
      <c r="B18" s="99" t="s">
        <v>157</v>
      </c>
      <c r="C18" s="100">
        <v>142539</v>
      </c>
      <c r="D18" s="100">
        <v>97748</v>
      </c>
      <c r="E18" s="101">
        <f t="shared" si="0"/>
        <v>95026</v>
      </c>
      <c r="F18" s="101">
        <f t="shared" si="0"/>
        <v>65165.333333333336</v>
      </c>
      <c r="G18" s="100">
        <v>16075</v>
      </c>
      <c r="H18" s="101">
        <v>36705</v>
      </c>
      <c r="I18" s="102">
        <f t="shared" si="1"/>
        <v>0.1691642287373982</v>
      </c>
      <c r="J18" s="102">
        <f t="shared" si="1"/>
        <v>0.56325960633465644</v>
      </c>
      <c r="K18" s="114">
        <f t="shared" si="2"/>
        <v>0.1691642287373982</v>
      </c>
      <c r="L18" s="114"/>
      <c r="M18" s="112"/>
      <c r="N18" s="112"/>
      <c r="O18" s="112"/>
      <c r="P18" s="112"/>
    </row>
    <row r="19" spans="1:16" ht="18.75" x14ac:dyDescent="0.25">
      <c r="A19" s="113">
        <v>8</v>
      </c>
      <c r="B19" s="99" t="s">
        <v>158</v>
      </c>
      <c r="C19" s="100">
        <v>35356</v>
      </c>
      <c r="D19" s="100">
        <v>27394</v>
      </c>
      <c r="E19" s="101">
        <f t="shared" si="0"/>
        <v>23570.666666666668</v>
      </c>
      <c r="F19" s="101">
        <f t="shared" si="0"/>
        <v>18262.666666666668</v>
      </c>
      <c r="G19" s="100">
        <v>5777</v>
      </c>
      <c r="H19" s="101">
        <v>8641</v>
      </c>
      <c r="I19" s="102">
        <f t="shared" si="1"/>
        <v>0.24509277067541577</v>
      </c>
      <c r="J19" s="102">
        <f t="shared" si="1"/>
        <v>0.47315105497554205</v>
      </c>
      <c r="K19" s="114">
        <f t="shared" si="2"/>
        <v>0.24509277067541577</v>
      </c>
      <c r="L19" s="114"/>
      <c r="M19" s="112"/>
      <c r="N19" s="112"/>
      <c r="O19" s="112"/>
      <c r="P19" s="112"/>
    </row>
    <row r="20" spans="1:16" ht="18.75" x14ac:dyDescent="0.25">
      <c r="A20" s="113">
        <v>52</v>
      </c>
      <c r="B20" s="99" t="s">
        <v>159</v>
      </c>
      <c r="C20" s="100">
        <v>26072</v>
      </c>
      <c r="D20" s="100">
        <v>8590</v>
      </c>
      <c r="E20" s="101">
        <f t="shared" si="0"/>
        <v>17381.333333333332</v>
      </c>
      <c r="F20" s="101">
        <f t="shared" si="0"/>
        <v>5726.666666666667</v>
      </c>
      <c r="G20" s="100">
        <v>13736</v>
      </c>
      <c r="H20" s="101">
        <v>6328</v>
      </c>
      <c r="I20" s="102">
        <f t="shared" si="1"/>
        <v>0.79027308990487888</v>
      </c>
      <c r="J20" s="102">
        <f t="shared" si="1"/>
        <v>1.1050058207217694</v>
      </c>
      <c r="K20" s="114">
        <f t="shared" si="2"/>
        <v>0.79027308990487888</v>
      </c>
      <c r="L20" s="114"/>
      <c r="M20" s="112"/>
      <c r="N20" s="112"/>
      <c r="O20" s="112"/>
      <c r="P20" s="112"/>
    </row>
    <row r="21" spans="1:16" ht="18.75" x14ac:dyDescent="0.25">
      <c r="A21" s="113">
        <v>142</v>
      </c>
      <c r="B21" s="99" t="s">
        <v>160</v>
      </c>
      <c r="C21" s="100">
        <v>34452</v>
      </c>
      <c r="D21" s="100">
        <v>15225</v>
      </c>
      <c r="E21" s="101">
        <f t="shared" si="0"/>
        <v>22968</v>
      </c>
      <c r="F21" s="101">
        <f t="shared" si="0"/>
        <v>10150</v>
      </c>
      <c r="G21" s="100">
        <v>27443</v>
      </c>
      <c r="H21" s="101">
        <v>9713</v>
      </c>
      <c r="I21" s="102">
        <f t="shared" si="1"/>
        <v>1.194836293974225</v>
      </c>
      <c r="J21" s="102">
        <f t="shared" si="1"/>
        <v>0.95694581280788182</v>
      </c>
      <c r="K21" s="114">
        <f t="shared" si="2"/>
        <v>1.194836293974225</v>
      </c>
      <c r="L21" s="114"/>
      <c r="M21" s="112"/>
      <c r="N21" s="112"/>
      <c r="O21" s="112"/>
      <c r="P21" s="112"/>
    </row>
    <row r="22" spans="1:16" ht="37.5" x14ac:dyDescent="0.25">
      <c r="A22" s="113">
        <v>129</v>
      </c>
      <c r="B22" s="99" t="s">
        <v>108</v>
      </c>
      <c r="C22" s="100">
        <v>47106</v>
      </c>
      <c r="D22" s="100">
        <v>19053</v>
      </c>
      <c r="E22" s="101">
        <f t="shared" si="0"/>
        <v>31404</v>
      </c>
      <c r="F22" s="101">
        <f t="shared" si="0"/>
        <v>12702</v>
      </c>
      <c r="G22" s="100">
        <v>31476</v>
      </c>
      <c r="H22" s="101">
        <v>12813</v>
      </c>
      <c r="I22" s="102">
        <f t="shared" si="1"/>
        <v>1.0022927015666794</v>
      </c>
      <c r="J22" s="102">
        <f t="shared" si="1"/>
        <v>1.0087387812942843</v>
      </c>
      <c r="K22" s="114">
        <f t="shared" si="2"/>
        <v>1.0022927015666794</v>
      </c>
      <c r="L22" s="114"/>
      <c r="M22" s="112"/>
      <c r="N22" s="112"/>
      <c r="O22" s="112"/>
      <c r="P22" s="112"/>
    </row>
    <row r="23" spans="1:16" ht="18.75" x14ac:dyDescent="0.25">
      <c r="A23" s="113">
        <v>231</v>
      </c>
      <c r="B23" s="99" t="s">
        <v>99</v>
      </c>
      <c r="C23" s="100">
        <v>80075</v>
      </c>
      <c r="D23" s="100">
        <v>50474</v>
      </c>
      <c r="E23" s="101">
        <f t="shared" si="0"/>
        <v>53383.333333333336</v>
      </c>
      <c r="F23" s="101">
        <f t="shared" si="0"/>
        <v>33649.333333333336</v>
      </c>
      <c r="G23" s="100">
        <v>48596</v>
      </c>
      <c r="H23" s="101">
        <v>33177</v>
      </c>
      <c r="I23" s="102">
        <f t="shared" si="1"/>
        <v>0.91032157352482046</v>
      </c>
      <c r="J23" s="102">
        <f t="shared" si="1"/>
        <v>0.98596307009549466</v>
      </c>
      <c r="K23" s="114">
        <f t="shared" si="2"/>
        <v>0.91032157352482046</v>
      </c>
      <c r="L23" s="114"/>
      <c r="M23" s="112"/>
      <c r="N23" s="112"/>
      <c r="O23" s="112"/>
      <c r="P23" s="112"/>
    </row>
    <row r="24" spans="1:16" ht="18.75" x14ac:dyDescent="0.25">
      <c r="A24" s="113">
        <v>115</v>
      </c>
      <c r="B24" s="99" t="s">
        <v>100</v>
      </c>
      <c r="C24" s="100">
        <v>93984</v>
      </c>
      <c r="D24" s="100">
        <v>48715</v>
      </c>
      <c r="E24" s="101">
        <f t="shared" si="0"/>
        <v>62656</v>
      </c>
      <c r="F24" s="101">
        <f t="shared" si="0"/>
        <v>32476.666666666668</v>
      </c>
      <c r="G24" s="100">
        <v>39406</v>
      </c>
      <c r="H24" s="101">
        <v>31565</v>
      </c>
      <c r="I24" s="102">
        <f t="shared" si="1"/>
        <v>0.62892620020429013</v>
      </c>
      <c r="J24" s="102">
        <f t="shared" si="1"/>
        <v>0.97192856409730055</v>
      </c>
      <c r="K24" s="114">
        <f t="shared" si="2"/>
        <v>0.62892620020429013</v>
      </c>
      <c r="L24" s="114"/>
      <c r="M24" s="112"/>
      <c r="N24" s="112"/>
      <c r="O24" s="112"/>
      <c r="P24" s="112"/>
    </row>
    <row r="25" spans="1:16" ht="18.75" x14ac:dyDescent="0.25">
      <c r="A25" s="113">
        <v>83</v>
      </c>
      <c r="B25" s="99" t="s">
        <v>102</v>
      </c>
      <c r="C25" s="100">
        <v>66913</v>
      </c>
      <c r="D25" s="100">
        <v>39061</v>
      </c>
      <c r="E25" s="101">
        <f t="shared" si="0"/>
        <v>44608.666666666664</v>
      </c>
      <c r="F25" s="101">
        <f t="shared" si="0"/>
        <v>26040.666666666668</v>
      </c>
      <c r="G25" s="100">
        <v>37056</v>
      </c>
      <c r="H25" s="101">
        <v>22265</v>
      </c>
      <c r="I25" s="102">
        <f t="shared" si="1"/>
        <v>0.83069059823950508</v>
      </c>
      <c r="J25" s="102">
        <f t="shared" si="1"/>
        <v>0.85500883233916181</v>
      </c>
      <c r="K25" s="114">
        <f t="shared" si="2"/>
        <v>0.83069059823950508</v>
      </c>
      <c r="L25" s="114"/>
      <c r="M25" s="112"/>
      <c r="N25" s="112"/>
      <c r="O25" s="112"/>
      <c r="P25" s="112"/>
    </row>
    <row r="26" spans="1:16" ht="18.75" x14ac:dyDescent="0.25">
      <c r="A26" s="113">
        <v>87</v>
      </c>
      <c r="B26" s="99" t="s">
        <v>104</v>
      </c>
      <c r="C26" s="100">
        <v>40159</v>
      </c>
      <c r="D26" s="100">
        <v>30053</v>
      </c>
      <c r="E26" s="101">
        <f t="shared" si="0"/>
        <v>26772.666666666668</v>
      </c>
      <c r="F26" s="101">
        <f t="shared" si="0"/>
        <v>20035.333333333332</v>
      </c>
      <c r="G26" s="100">
        <v>17226</v>
      </c>
      <c r="H26" s="101">
        <v>19074</v>
      </c>
      <c r="I26" s="102">
        <f t="shared" si="1"/>
        <v>0.64341741577230505</v>
      </c>
      <c r="J26" s="102">
        <f t="shared" si="1"/>
        <v>0.95201810135427423</v>
      </c>
      <c r="K26" s="114">
        <f t="shared" si="2"/>
        <v>0.64341741577230505</v>
      </c>
      <c r="L26" s="114"/>
      <c r="M26" s="112"/>
      <c r="N26" s="112"/>
      <c r="O26" s="112"/>
      <c r="P26" s="112"/>
    </row>
    <row r="27" spans="1:16" ht="18.75" x14ac:dyDescent="0.25">
      <c r="A27" s="113">
        <v>59</v>
      </c>
      <c r="B27" s="99" t="s">
        <v>87</v>
      </c>
      <c r="C27" s="100">
        <v>85634</v>
      </c>
      <c r="D27" s="100">
        <v>50371</v>
      </c>
      <c r="E27" s="101">
        <f t="shared" si="0"/>
        <v>57089.333333333336</v>
      </c>
      <c r="F27" s="101">
        <f t="shared" si="0"/>
        <v>33580.666666666664</v>
      </c>
      <c r="G27" s="100">
        <v>38988</v>
      </c>
      <c r="H27" s="101">
        <v>36133</v>
      </c>
      <c r="I27" s="102">
        <f t="shared" si="1"/>
        <v>0.68292967746455846</v>
      </c>
      <c r="J27" s="102">
        <f t="shared" si="1"/>
        <v>1.0760060352186775</v>
      </c>
      <c r="K27" s="114">
        <f t="shared" si="2"/>
        <v>0.68292967746455846</v>
      </c>
      <c r="L27" s="114"/>
      <c r="M27" s="112"/>
      <c r="N27" s="112"/>
      <c r="O27" s="112"/>
      <c r="P27" s="112"/>
    </row>
    <row r="28" spans="1:16" ht="18.75" x14ac:dyDescent="0.25">
      <c r="A28" s="113">
        <v>63</v>
      </c>
      <c r="B28" s="103" t="s">
        <v>88</v>
      </c>
      <c r="C28" s="100">
        <v>35091</v>
      </c>
      <c r="D28" s="100">
        <v>24641</v>
      </c>
      <c r="E28" s="101">
        <f t="shared" si="0"/>
        <v>23394</v>
      </c>
      <c r="F28" s="101">
        <f t="shared" si="0"/>
        <v>16427.333333333332</v>
      </c>
      <c r="G28" s="100">
        <v>11261</v>
      </c>
      <c r="H28" s="101">
        <v>11145</v>
      </c>
      <c r="I28" s="102">
        <f t="shared" si="1"/>
        <v>0.48136274258356843</v>
      </c>
      <c r="J28" s="102">
        <f t="shared" si="1"/>
        <v>0.67844243334280274</v>
      </c>
      <c r="K28" s="114">
        <f t="shared" si="2"/>
        <v>0.48136274258356843</v>
      </c>
      <c r="L28" s="114"/>
      <c r="M28" s="112"/>
      <c r="N28" s="112"/>
      <c r="O28" s="112"/>
      <c r="P28" s="112"/>
    </row>
    <row r="29" spans="1:16" ht="18.75" x14ac:dyDescent="0.25">
      <c r="A29" s="113">
        <v>65</v>
      </c>
      <c r="B29" s="99" t="s">
        <v>89</v>
      </c>
      <c r="C29" s="100">
        <v>33679</v>
      </c>
      <c r="D29" s="100">
        <v>24954</v>
      </c>
      <c r="E29" s="101">
        <f t="shared" si="0"/>
        <v>22452.666666666668</v>
      </c>
      <c r="F29" s="101">
        <f t="shared" si="0"/>
        <v>16636</v>
      </c>
      <c r="G29" s="100">
        <v>20706</v>
      </c>
      <c r="H29" s="101">
        <v>15010</v>
      </c>
      <c r="I29" s="102">
        <f t="shared" si="1"/>
        <v>0.92220671635143558</v>
      </c>
      <c r="J29" s="102">
        <f t="shared" si="1"/>
        <v>0.90226015869199327</v>
      </c>
      <c r="K29" s="114">
        <f t="shared" si="2"/>
        <v>0.92220671635143558</v>
      </c>
      <c r="L29" s="114"/>
      <c r="M29" s="112"/>
      <c r="N29" s="112"/>
      <c r="O29" s="112"/>
      <c r="P29" s="112"/>
    </row>
    <row r="30" spans="1:16" ht="18.75" x14ac:dyDescent="0.25">
      <c r="A30" s="113">
        <v>67</v>
      </c>
      <c r="B30" s="99" t="s">
        <v>90</v>
      </c>
      <c r="C30" s="100">
        <v>34453</v>
      </c>
      <c r="D30" s="100">
        <v>21312</v>
      </c>
      <c r="E30" s="101">
        <f t="shared" si="0"/>
        <v>22968.666666666668</v>
      </c>
      <c r="F30" s="101">
        <f t="shared" si="0"/>
        <v>14208</v>
      </c>
      <c r="G30" s="100">
        <v>22747</v>
      </c>
      <c r="H30" s="101">
        <v>9852</v>
      </c>
      <c r="I30" s="102">
        <f t="shared" si="1"/>
        <v>0.99034917133486189</v>
      </c>
      <c r="J30" s="102">
        <f t="shared" si="1"/>
        <v>0.69341216216216217</v>
      </c>
      <c r="K30" s="114">
        <f t="shared" si="2"/>
        <v>0.99034917133486189</v>
      </c>
      <c r="L30" s="114"/>
      <c r="M30" s="112"/>
      <c r="N30" s="112"/>
      <c r="O30" s="112"/>
      <c r="P30" s="112"/>
    </row>
    <row r="31" spans="1:16" ht="18.75" x14ac:dyDescent="0.25">
      <c r="A31" s="113">
        <v>69</v>
      </c>
      <c r="B31" s="99" t="s">
        <v>91</v>
      </c>
      <c r="C31" s="100">
        <v>44945</v>
      </c>
      <c r="D31" s="100">
        <v>35534</v>
      </c>
      <c r="E31" s="101">
        <f t="shared" si="0"/>
        <v>29963.333333333332</v>
      </c>
      <c r="F31" s="101">
        <f t="shared" si="0"/>
        <v>23689.333333333332</v>
      </c>
      <c r="G31" s="100">
        <v>34488</v>
      </c>
      <c r="H31" s="101">
        <v>19869</v>
      </c>
      <c r="I31" s="102">
        <f t="shared" si="1"/>
        <v>1.1510067860718656</v>
      </c>
      <c r="J31" s="102">
        <f t="shared" si="1"/>
        <v>0.8387319187257275</v>
      </c>
      <c r="K31" s="114">
        <f t="shared" si="2"/>
        <v>1.1510067860718656</v>
      </c>
      <c r="L31" s="114"/>
      <c r="M31" s="112"/>
      <c r="N31" s="112"/>
      <c r="O31" s="112"/>
      <c r="P31" s="112"/>
    </row>
    <row r="32" spans="1:16" ht="18.75" x14ac:dyDescent="0.25">
      <c r="A32" s="113">
        <v>232</v>
      </c>
      <c r="B32" s="99" t="s">
        <v>95</v>
      </c>
      <c r="C32" s="100">
        <v>53468</v>
      </c>
      <c r="D32" s="100">
        <v>38819</v>
      </c>
      <c r="E32" s="101">
        <f t="shared" si="0"/>
        <v>35645.333333333336</v>
      </c>
      <c r="F32" s="101">
        <f t="shared" si="0"/>
        <v>25879.333333333332</v>
      </c>
      <c r="G32" s="100">
        <v>31438</v>
      </c>
      <c r="H32" s="101">
        <v>23690</v>
      </c>
      <c r="I32" s="102">
        <f t="shared" si="1"/>
        <v>0.88196678387072636</v>
      </c>
      <c r="J32" s="102">
        <f t="shared" si="1"/>
        <v>0.91540225147479326</v>
      </c>
      <c r="K32" s="114">
        <f t="shared" si="2"/>
        <v>0.88196678387072636</v>
      </c>
      <c r="L32" s="114"/>
      <c r="M32" s="112"/>
      <c r="N32" s="112"/>
      <c r="O32" s="112"/>
      <c r="P32" s="112"/>
    </row>
    <row r="33" spans="1:16" ht="37.5" x14ac:dyDescent="0.25">
      <c r="A33" s="113">
        <v>75</v>
      </c>
      <c r="B33" s="99" t="s">
        <v>96</v>
      </c>
      <c r="C33" s="100">
        <v>31354</v>
      </c>
      <c r="D33" s="100">
        <v>16133</v>
      </c>
      <c r="E33" s="101">
        <f t="shared" si="0"/>
        <v>20902.666666666668</v>
      </c>
      <c r="F33" s="101">
        <f t="shared" si="0"/>
        <v>10755.333333333334</v>
      </c>
      <c r="G33" s="100">
        <v>14951</v>
      </c>
      <c r="H33" s="101">
        <v>9192</v>
      </c>
      <c r="I33" s="102">
        <f t="shared" si="1"/>
        <v>0.71526758946226954</v>
      </c>
      <c r="J33" s="102">
        <f t="shared" si="1"/>
        <v>0.85464575714374258</v>
      </c>
      <c r="K33" s="114">
        <f t="shared" si="2"/>
        <v>0.71526758946226954</v>
      </c>
      <c r="L33" s="114"/>
      <c r="M33" s="112"/>
      <c r="N33" s="112"/>
      <c r="O33" s="112"/>
      <c r="P33" s="112"/>
    </row>
    <row r="34" spans="1:16" ht="18.75" x14ac:dyDescent="0.25">
      <c r="A34" s="113">
        <v>37</v>
      </c>
      <c r="B34" s="99" t="s">
        <v>161</v>
      </c>
      <c r="C34" s="100">
        <v>9097</v>
      </c>
      <c r="D34" s="100">
        <v>7171</v>
      </c>
      <c r="E34" s="101">
        <f t="shared" si="0"/>
        <v>6064.666666666667</v>
      </c>
      <c r="F34" s="101">
        <f t="shared" si="0"/>
        <v>4780.666666666667</v>
      </c>
      <c r="G34" s="100">
        <v>1094</v>
      </c>
      <c r="H34" s="101">
        <v>2354</v>
      </c>
      <c r="I34" s="102">
        <f t="shared" si="1"/>
        <v>0.18038913927668462</v>
      </c>
      <c r="J34" s="102">
        <f t="shared" si="1"/>
        <v>0.49239994421977407</v>
      </c>
      <c r="K34" s="114">
        <f t="shared" si="2"/>
        <v>0.18038913927668462</v>
      </c>
      <c r="L34" s="114"/>
      <c r="M34" s="112"/>
      <c r="N34" s="112"/>
      <c r="O34" s="112"/>
      <c r="P34" s="112"/>
    </row>
    <row r="35" spans="1:16" ht="18.75" x14ac:dyDescent="0.25">
      <c r="A35" s="113">
        <v>140</v>
      </c>
      <c r="B35" s="99" t="s">
        <v>162</v>
      </c>
      <c r="C35" s="100">
        <v>186056</v>
      </c>
      <c r="D35" s="100">
        <v>111180</v>
      </c>
      <c r="E35" s="101">
        <f t="shared" si="0"/>
        <v>124037.33333333333</v>
      </c>
      <c r="F35" s="101">
        <f t="shared" si="0"/>
        <v>74120</v>
      </c>
      <c r="G35" s="100">
        <v>108709</v>
      </c>
      <c r="H35" s="101">
        <v>68593</v>
      </c>
      <c r="I35" s="102">
        <f t="shared" si="1"/>
        <v>0.87642161499763516</v>
      </c>
      <c r="J35" s="102">
        <f t="shared" si="1"/>
        <v>0.92543173232595788</v>
      </c>
      <c r="K35" s="114">
        <f t="shared" si="2"/>
        <v>0.87642161499763516</v>
      </c>
      <c r="L35" s="114"/>
      <c r="M35" s="112"/>
      <c r="N35" s="112"/>
      <c r="O35" s="112"/>
      <c r="P35" s="112"/>
    </row>
    <row r="36" spans="1:16" ht="18.75" x14ac:dyDescent="0.25">
      <c r="A36" s="113">
        <v>203</v>
      </c>
      <c r="B36" s="99" t="s">
        <v>97</v>
      </c>
      <c r="C36" s="100">
        <v>30681</v>
      </c>
      <c r="D36" s="100">
        <v>20003</v>
      </c>
      <c r="E36" s="101">
        <f t="shared" si="0"/>
        <v>20454</v>
      </c>
      <c r="F36" s="101">
        <f t="shared" si="0"/>
        <v>13335.333333333334</v>
      </c>
      <c r="G36" s="100">
        <v>22738</v>
      </c>
      <c r="H36" s="101">
        <v>15151</v>
      </c>
      <c r="I36" s="102">
        <f t="shared" si="1"/>
        <v>1.1116651999608878</v>
      </c>
      <c r="J36" s="102">
        <f t="shared" si="1"/>
        <v>1.136154576813478</v>
      </c>
      <c r="K36" s="114">
        <f t="shared" si="2"/>
        <v>1.1116651999608878</v>
      </c>
      <c r="L36" s="114"/>
      <c r="M36" s="112"/>
      <c r="N36" s="112"/>
      <c r="O36" s="112"/>
      <c r="P36" s="112"/>
    </row>
    <row r="37" spans="1:16" ht="18.75" x14ac:dyDescent="0.25">
      <c r="A37" s="113">
        <v>79</v>
      </c>
      <c r="B37" s="99" t="s">
        <v>98</v>
      </c>
      <c r="C37" s="100">
        <v>41565</v>
      </c>
      <c r="D37" s="100">
        <v>26826</v>
      </c>
      <c r="E37" s="101">
        <f t="shared" si="0"/>
        <v>27710</v>
      </c>
      <c r="F37" s="101">
        <f t="shared" si="0"/>
        <v>17884</v>
      </c>
      <c r="G37" s="100">
        <v>13103</v>
      </c>
      <c r="H37" s="101">
        <v>15356</v>
      </c>
      <c r="I37" s="102">
        <f t="shared" si="1"/>
        <v>0.47286178274990975</v>
      </c>
      <c r="J37" s="102">
        <f t="shared" si="1"/>
        <v>0.85864459852382014</v>
      </c>
      <c r="K37" s="114">
        <f t="shared" si="2"/>
        <v>0.47286178274990975</v>
      </c>
      <c r="L37" s="114"/>
      <c r="M37" s="112"/>
      <c r="N37" s="112"/>
      <c r="O37" s="112"/>
      <c r="P37" s="112"/>
    </row>
    <row r="38" spans="1:16" ht="18.75" x14ac:dyDescent="0.25">
      <c r="A38" s="113">
        <v>13</v>
      </c>
      <c r="B38" s="99" t="s">
        <v>109</v>
      </c>
      <c r="C38" s="100">
        <v>48101</v>
      </c>
      <c r="D38" s="100">
        <v>34295</v>
      </c>
      <c r="E38" s="101">
        <f t="shared" si="0"/>
        <v>32067.333333333332</v>
      </c>
      <c r="F38" s="101">
        <f t="shared" si="0"/>
        <v>22863.333333333332</v>
      </c>
      <c r="G38" s="100">
        <v>19322</v>
      </c>
      <c r="H38" s="101">
        <v>18218</v>
      </c>
      <c r="I38" s="102">
        <f t="shared" si="1"/>
        <v>0.60254464564146282</v>
      </c>
      <c r="J38" s="102">
        <f t="shared" si="1"/>
        <v>0.79682169412450798</v>
      </c>
      <c r="K38" s="114">
        <f t="shared" si="2"/>
        <v>0.60254464564146282</v>
      </c>
      <c r="L38" s="114"/>
      <c r="M38" s="112"/>
      <c r="N38" s="112"/>
      <c r="O38" s="112"/>
      <c r="P38" s="112"/>
    </row>
    <row r="39" spans="1:16" ht="18.75" x14ac:dyDescent="0.25">
      <c r="A39" s="113">
        <v>81</v>
      </c>
      <c r="B39" s="99" t="s">
        <v>101</v>
      </c>
      <c r="C39" s="100">
        <v>15884</v>
      </c>
      <c r="D39" s="100">
        <v>10665</v>
      </c>
      <c r="E39" s="101">
        <f t="shared" si="0"/>
        <v>10589.333333333334</v>
      </c>
      <c r="F39" s="101">
        <f t="shared" si="0"/>
        <v>7110</v>
      </c>
      <c r="G39" s="100">
        <v>7801</v>
      </c>
      <c r="H39" s="101">
        <v>5549</v>
      </c>
      <c r="I39" s="102">
        <f t="shared" si="1"/>
        <v>0.73668471417778891</v>
      </c>
      <c r="J39" s="102">
        <f t="shared" si="1"/>
        <v>0.78045007032348801</v>
      </c>
      <c r="K39" s="114">
        <f t="shared" si="2"/>
        <v>0.73668471417778891</v>
      </c>
      <c r="L39" s="114"/>
      <c r="M39" s="112"/>
      <c r="N39" s="112"/>
      <c r="O39" s="112"/>
      <c r="P39" s="112"/>
    </row>
    <row r="40" spans="1:16" ht="18.75" x14ac:dyDescent="0.25">
      <c r="A40" s="113">
        <v>85</v>
      </c>
      <c r="B40" s="99" t="s">
        <v>103</v>
      </c>
      <c r="C40" s="100">
        <v>24803</v>
      </c>
      <c r="D40" s="100">
        <v>14283</v>
      </c>
      <c r="E40" s="101">
        <f t="shared" si="0"/>
        <v>16535.333333333332</v>
      </c>
      <c r="F40" s="101">
        <f t="shared" si="0"/>
        <v>9522</v>
      </c>
      <c r="G40" s="100">
        <v>13121</v>
      </c>
      <c r="H40" s="101">
        <v>10625</v>
      </c>
      <c r="I40" s="102">
        <f t="shared" si="1"/>
        <v>0.79351288150626942</v>
      </c>
      <c r="J40" s="102">
        <f t="shared" si="1"/>
        <v>1.115837009031716</v>
      </c>
      <c r="K40" s="114">
        <f t="shared" si="2"/>
        <v>0.79351288150626942</v>
      </c>
      <c r="L40" s="114"/>
      <c r="M40" s="112"/>
      <c r="N40" s="112"/>
      <c r="O40" s="112"/>
      <c r="P40" s="112"/>
    </row>
    <row r="41" spans="1:16" ht="18.75" x14ac:dyDescent="0.25">
      <c r="A41" s="113">
        <v>295</v>
      </c>
      <c r="B41" s="99" t="s">
        <v>113</v>
      </c>
      <c r="C41" s="100">
        <v>6436</v>
      </c>
      <c r="D41" s="100">
        <v>4190</v>
      </c>
      <c r="E41" s="101">
        <f t="shared" si="0"/>
        <v>4290.666666666667</v>
      </c>
      <c r="F41" s="101">
        <f t="shared" si="0"/>
        <v>2793.3333333333335</v>
      </c>
      <c r="G41" s="100">
        <v>7854</v>
      </c>
      <c r="H41" s="101">
        <v>3100</v>
      </c>
      <c r="I41" s="102">
        <f t="shared" si="1"/>
        <v>1.8304847731510254</v>
      </c>
      <c r="J41" s="102">
        <f t="shared" si="1"/>
        <v>1.1097852028639617</v>
      </c>
      <c r="K41" s="114">
        <f t="shared" si="2"/>
        <v>1.8304847731510254</v>
      </c>
      <c r="L41" s="114"/>
      <c r="M41" s="112"/>
      <c r="N41" s="112"/>
      <c r="O41" s="112"/>
      <c r="P41" s="112"/>
    </row>
    <row r="42" spans="1:16" ht="21.75" customHeight="1" x14ac:dyDescent="0.25">
      <c r="A42" s="113">
        <v>294</v>
      </c>
      <c r="B42" s="99" t="s">
        <v>111</v>
      </c>
      <c r="C42" s="100">
        <v>1972</v>
      </c>
      <c r="D42" s="100">
        <v>1394</v>
      </c>
      <c r="E42" s="101">
        <f t="shared" si="0"/>
        <v>1314.6666666666667</v>
      </c>
      <c r="F42" s="101">
        <f t="shared" si="0"/>
        <v>929.33333333333337</v>
      </c>
      <c r="G42" s="100">
        <v>48</v>
      </c>
      <c r="H42" s="101">
        <v>386</v>
      </c>
      <c r="I42" s="102">
        <f t="shared" si="1"/>
        <v>3.6511156186612576E-2</v>
      </c>
      <c r="J42" s="102">
        <f t="shared" si="1"/>
        <v>0.41535150645624103</v>
      </c>
      <c r="K42" s="114">
        <f t="shared" si="2"/>
        <v>3.6511156186612576E-2</v>
      </c>
      <c r="L42" s="114"/>
      <c r="M42" s="112"/>
      <c r="N42" s="112"/>
      <c r="O42" s="112"/>
      <c r="P42" s="112"/>
    </row>
    <row r="43" spans="1:16" ht="18.75" x14ac:dyDescent="0.25">
      <c r="A43" s="113">
        <v>355</v>
      </c>
      <c r="B43" s="99" t="s">
        <v>112</v>
      </c>
      <c r="C43" s="100">
        <v>1666</v>
      </c>
      <c r="D43" s="100">
        <v>5</v>
      </c>
      <c r="E43" s="101">
        <f t="shared" si="0"/>
        <v>1110.6666666666667</v>
      </c>
      <c r="F43" s="101">
        <f t="shared" si="0"/>
        <v>3.3333333333333335</v>
      </c>
      <c r="G43" s="100">
        <v>5511</v>
      </c>
      <c r="H43" s="107">
        <v>63</v>
      </c>
      <c r="I43" s="102">
        <f t="shared" si="1"/>
        <v>4.9618847539015603</v>
      </c>
      <c r="J43" s="102">
        <f t="shared" si="1"/>
        <v>18.899999999999999</v>
      </c>
      <c r="K43" s="114">
        <f t="shared" si="2"/>
        <v>4.9618847539015603</v>
      </c>
      <c r="L43" s="114"/>
      <c r="M43" s="112"/>
      <c r="N43" s="112"/>
      <c r="O43" s="112"/>
      <c r="P43" s="112"/>
    </row>
    <row r="44" spans="1:16" ht="18.75" x14ac:dyDescent="0.25">
      <c r="A44" s="113">
        <v>205</v>
      </c>
      <c r="B44" s="108" t="s">
        <v>163</v>
      </c>
      <c r="C44" s="100">
        <v>51603</v>
      </c>
      <c r="D44" s="100">
        <v>25914</v>
      </c>
      <c r="E44" s="101">
        <f t="shared" si="0"/>
        <v>34402</v>
      </c>
      <c r="F44" s="101">
        <f t="shared" si="0"/>
        <v>17276</v>
      </c>
      <c r="G44" s="100">
        <v>16000</v>
      </c>
      <c r="H44" s="101">
        <v>14959</v>
      </c>
      <c r="I44" s="102">
        <f t="shared" si="1"/>
        <v>0.46508923899773269</v>
      </c>
      <c r="J44" s="102">
        <f t="shared" si="1"/>
        <v>0.8658833063209076</v>
      </c>
      <c r="K44" s="114">
        <f t="shared" si="2"/>
        <v>0.46508923899773269</v>
      </c>
      <c r="L44" s="114"/>
      <c r="M44" s="112"/>
      <c r="N44" s="112"/>
      <c r="O44" s="112"/>
      <c r="P44" s="112"/>
    </row>
    <row r="45" spans="1:16" ht="18.75" x14ac:dyDescent="0.25">
      <c r="A45" s="113">
        <v>173</v>
      </c>
      <c r="B45" s="99" t="s">
        <v>43</v>
      </c>
      <c r="C45" s="100">
        <v>3950</v>
      </c>
      <c r="D45" s="100">
        <v>950</v>
      </c>
      <c r="E45" s="101">
        <f t="shared" si="0"/>
        <v>2633.3333333333335</v>
      </c>
      <c r="F45" s="101">
        <f t="shared" si="0"/>
        <v>633.33333333333337</v>
      </c>
      <c r="G45" s="100">
        <v>2825</v>
      </c>
      <c r="H45" s="101">
        <v>354</v>
      </c>
      <c r="I45" s="102">
        <f t="shared" si="1"/>
        <v>1.0727848101265822</v>
      </c>
      <c r="J45" s="102">
        <f t="shared" si="1"/>
        <v>0.55894736842105264</v>
      </c>
      <c r="K45" s="114">
        <f t="shared" si="2"/>
        <v>1.0727848101265822</v>
      </c>
      <c r="L45" s="114"/>
      <c r="M45" s="112"/>
      <c r="N45" s="112"/>
      <c r="O45" s="112"/>
      <c r="P45" s="112"/>
    </row>
    <row r="46" spans="1:16" ht="18.75" x14ac:dyDescent="0.25">
      <c r="A46" s="113">
        <v>354</v>
      </c>
      <c r="B46" s="99" t="s">
        <v>44</v>
      </c>
      <c r="C46" s="100">
        <v>272789</v>
      </c>
      <c r="D46" s="100">
        <v>191411</v>
      </c>
      <c r="E46" s="101">
        <f t="shared" si="0"/>
        <v>181859.33333333334</v>
      </c>
      <c r="F46" s="101">
        <f t="shared" si="0"/>
        <v>127607.33333333333</v>
      </c>
      <c r="G46" s="100">
        <v>215695</v>
      </c>
      <c r="H46" s="101">
        <v>76127</v>
      </c>
      <c r="I46" s="102">
        <f t="shared" si="1"/>
        <v>1.1860540564318942</v>
      </c>
      <c r="J46" s="102">
        <f t="shared" si="1"/>
        <v>0.59657229730788719</v>
      </c>
      <c r="K46" s="114">
        <f t="shared" si="2"/>
        <v>1.1860540564318942</v>
      </c>
      <c r="L46" s="114"/>
      <c r="M46" s="112"/>
      <c r="N46" s="112"/>
      <c r="O46" s="112"/>
      <c r="P46" s="112"/>
    </row>
    <row r="47" spans="1:16" ht="37.5" x14ac:dyDescent="0.25">
      <c r="A47" s="113">
        <v>151</v>
      </c>
      <c r="B47" s="99" t="s">
        <v>110</v>
      </c>
      <c r="C47" s="100">
        <v>11469</v>
      </c>
      <c r="D47" s="100">
        <v>6661</v>
      </c>
      <c r="E47" s="101">
        <f t="shared" si="0"/>
        <v>7646</v>
      </c>
      <c r="F47" s="101">
        <f t="shared" si="0"/>
        <v>4440.666666666667</v>
      </c>
      <c r="G47" s="100">
        <v>1737</v>
      </c>
      <c r="H47" s="101">
        <v>4331</v>
      </c>
      <c r="I47" s="102">
        <f t="shared" si="1"/>
        <v>0.22717760920742872</v>
      </c>
      <c r="J47" s="102">
        <f t="shared" si="1"/>
        <v>0.97530400840714604</v>
      </c>
      <c r="K47" s="114">
        <f t="shared" si="2"/>
        <v>0.22717760920742872</v>
      </c>
      <c r="L47" s="114"/>
      <c r="M47" s="112"/>
      <c r="N47" s="112"/>
      <c r="O47" s="112"/>
      <c r="P47" s="112"/>
    </row>
    <row r="48" spans="1:16" ht="18.75" x14ac:dyDescent="0.25">
      <c r="B48" s="109"/>
      <c r="C48" s="110"/>
      <c r="D48" s="110"/>
      <c r="E48" s="115">
        <f>SUM(E5:E47)</f>
        <v>1791886</v>
      </c>
      <c r="F48" s="115">
        <f>SUM(F5:F47)</f>
        <v>1169685.3333333335</v>
      </c>
      <c r="G48" s="115">
        <f>SUM(G5:G47)</f>
        <v>1339634</v>
      </c>
      <c r="H48" s="115">
        <f>SUM(H5:H47)</f>
        <v>855900</v>
      </c>
      <c r="I48" s="111"/>
      <c r="J48" s="111"/>
      <c r="K48" s="98"/>
      <c r="L48" s="98"/>
      <c r="M48" s="111"/>
      <c r="N48" s="111"/>
      <c r="O48" s="111"/>
      <c r="P48" s="111"/>
    </row>
    <row r="49" spans="1:18" x14ac:dyDescent="0.25">
      <c r="B49" s="109"/>
      <c r="C49" s="110"/>
      <c r="D49" s="110"/>
      <c r="E49" s="110"/>
      <c r="F49" s="110"/>
      <c r="G49" s="98">
        <f>G48/E48</f>
        <v>0.74761117615741179</v>
      </c>
      <c r="H49" s="98">
        <f>H48/F48</f>
        <v>0.73173525871345446</v>
      </c>
      <c r="I49" s="111"/>
      <c r="J49" s="111"/>
      <c r="K49" s="98"/>
      <c r="L49" s="98"/>
      <c r="M49" s="111"/>
      <c r="N49" s="111"/>
      <c r="O49" s="111"/>
      <c r="P49" s="111"/>
    </row>
    <row r="50" spans="1:18" ht="18.75" x14ac:dyDescent="0.25">
      <c r="A50" s="116">
        <v>1</v>
      </c>
      <c r="B50" s="109">
        <v>2</v>
      </c>
      <c r="C50" s="116">
        <v>3</v>
      </c>
      <c r="D50" s="109">
        <v>4</v>
      </c>
      <c r="E50" s="116">
        <v>5</v>
      </c>
      <c r="F50" s="109">
        <v>6</v>
      </c>
      <c r="G50" s="116">
        <v>7</v>
      </c>
      <c r="H50" s="109">
        <v>8</v>
      </c>
      <c r="I50" s="116">
        <v>9</v>
      </c>
      <c r="J50" s="109">
        <v>10</v>
      </c>
      <c r="K50" s="116">
        <v>11</v>
      </c>
      <c r="L50" s="109">
        <v>12</v>
      </c>
      <c r="M50" s="116">
        <v>13</v>
      </c>
      <c r="N50" s="109">
        <v>14</v>
      </c>
      <c r="O50" s="116">
        <v>15</v>
      </c>
      <c r="P50" s="109">
        <v>16</v>
      </c>
      <c r="Q50" s="116">
        <v>17</v>
      </c>
      <c r="R50" s="109">
        <v>18</v>
      </c>
    </row>
  </sheetData>
  <mergeCells count="20">
    <mergeCell ref="O2:P2"/>
    <mergeCell ref="O3:O4"/>
    <mergeCell ref="P3:P4"/>
    <mergeCell ref="K2:L2"/>
    <mergeCell ref="K3:K4"/>
    <mergeCell ref="L3:L4"/>
    <mergeCell ref="J3:J4"/>
    <mergeCell ref="M2:N2"/>
    <mergeCell ref="M3:M4"/>
    <mergeCell ref="N3:N4"/>
    <mergeCell ref="A2:A4"/>
    <mergeCell ref="B2:B4"/>
    <mergeCell ref="C2:F2"/>
    <mergeCell ref="G2:H2"/>
    <mergeCell ref="I2:J2"/>
    <mergeCell ref="C3:D3"/>
    <mergeCell ref="E3:F3"/>
    <mergeCell ref="G3:G4"/>
    <mergeCell ref="H3:H4"/>
    <mergeCell ref="I3:I4"/>
  </mergeCells>
  <conditionalFormatting sqref="I5:I47">
    <cfRule type="top10" dxfId="3" priority="5" bottom="1" rank="10"/>
    <cfRule type="top10" dxfId="2" priority="6" rank="10"/>
  </conditionalFormatting>
  <conditionalFormatting sqref="J5:J47">
    <cfRule type="top10" dxfId="1" priority="9" bottom="1" rank="10"/>
    <cfRule type="top10" dxfId="0" priority="10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Приложение 1</vt:lpstr>
      <vt:lpstr>Приложение 2 </vt:lpstr>
      <vt:lpstr>РАСЧЕТ (с k-ом)</vt:lpstr>
      <vt:lpstr>РАСЧЕТ (исх)</vt:lpstr>
      <vt:lpstr>итоговая таблица</vt:lpstr>
      <vt:lpstr>k-т (посещения_обращения)</vt:lpstr>
      <vt:lpstr>'Приложение 1'!Область_печати</vt:lpstr>
      <vt:lpstr>'Приложение 2 '!Область_печати</vt:lpstr>
      <vt:lpstr>'РАСЧЕТ (с k-ом)'!Область_печати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Нина Евгеньевна</dc:creator>
  <cp:lastModifiedBy>Елена Александровна Шушакова</cp:lastModifiedBy>
  <cp:lastPrinted>2025-12-26T07:10:52Z</cp:lastPrinted>
  <dcterms:created xsi:type="dcterms:W3CDTF">2022-03-24T22:57:23Z</dcterms:created>
  <dcterms:modified xsi:type="dcterms:W3CDTF">2025-12-29T05:01:53Z</dcterms:modified>
</cp:coreProperties>
</file>